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6880" windowHeight="16300" activeTab="0"/>
  </bookViews>
  <sheets>
    <sheet name="HSR Maize Silage Gross Margin " sheetId="1" r:id="rId1"/>
  </sheets>
  <definedNames>
    <definedName name="_xlnm.Print_Area" localSheetId="0">'HSR Maize Silage Gross Margin '!$A$1:$L$93</definedName>
  </definedNames>
  <calcPr fullCalcOnLoad="1"/>
</workbook>
</file>

<file path=xl/sharedStrings.xml><?xml version="1.0" encoding="utf-8"?>
<sst xmlns="http://schemas.openxmlformats.org/spreadsheetml/2006/main" count="197" uniqueCount="146">
  <si>
    <t>Herbicide</t>
  </si>
  <si>
    <t>Yield  DM t / ha</t>
  </si>
  <si>
    <t>Insecticide</t>
  </si>
  <si>
    <t>Nitrogen</t>
  </si>
  <si>
    <t>Irrigation</t>
  </si>
  <si>
    <t>Phospate</t>
  </si>
  <si>
    <t>Potassium</t>
  </si>
  <si>
    <t>Sulphur</t>
  </si>
  <si>
    <t>Zinc</t>
  </si>
  <si>
    <t>Boron</t>
  </si>
  <si>
    <t xml:space="preserve">Cut pasture silage wait 3 days </t>
  </si>
  <si>
    <t>Wait 1 -14 days</t>
  </si>
  <si>
    <t>Striker Broadleaf</t>
  </si>
  <si>
    <t>kgN/ha</t>
  </si>
  <si>
    <t>kgP/ha</t>
  </si>
  <si>
    <t>kgK/ha</t>
  </si>
  <si>
    <t>kgZ/ha</t>
  </si>
  <si>
    <t>kgS/ha</t>
  </si>
  <si>
    <t>kgB/ha</t>
  </si>
  <si>
    <t>Disc x 2</t>
  </si>
  <si>
    <t>After Jan 15th don’t plant</t>
  </si>
  <si>
    <t>Behind planter , no later than 24 hrs following planter</t>
  </si>
  <si>
    <t>If weeds show, prior to weeds getting taller than 4 cm</t>
  </si>
  <si>
    <t>Oil</t>
  </si>
  <si>
    <t xml:space="preserve">Leaf Tissue test at 4-5 weeks to pick up any trace element deficiency </t>
  </si>
  <si>
    <t>Option 6-7 weeks post plant</t>
  </si>
  <si>
    <t>If crop promissing / depending on leaf tissue analysis</t>
  </si>
  <si>
    <t>Nitrogen (mix Urea + Slower release option)</t>
  </si>
  <si>
    <t>MT DM/ha</t>
  </si>
  <si>
    <t>Harvest /DM tonne</t>
  </si>
  <si>
    <t>Plastic Silage cover</t>
  </si>
  <si>
    <t>Inoculant &amp; Appl.( high Lacto Buchneri)</t>
  </si>
  <si>
    <t>Planting (in direction of rip lines)</t>
  </si>
  <si>
    <t>Mg</t>
  </si>
  <si>
    <t>Cu</t>
  </si>
  <si>
    <t>Oct to Mid NOV  (110 - 117 CRM)</t>
  </si>
  <si>
    <t>Mid/Late NOV to Mid  Dec  (100 - 105 CRM)</t>
  </si>
  <si>
    <t>Mid Dec to 15th Jan (85-95 CRM)</t>
  </si>
  <si>
    <t>Speed Disc / Power Harrow x 1 (possibly 2 depends on clod &amp; turf)</t>
  </si>
  <si>
    <t>Dual Gold (tank mixed with Primextra) (960 g/LS-Metolachlor)</t>
  </si>
  <si>
    <t>Lorsban (tank mix with herbicide) (500 g/l chlorpyrifos)</t>
  </si>
  <si>
    <t>Check for insects, use Lorsban again if activity ( tank mix with Atrazine)</t>
  </si>
  <si>
    <t>Atrazine/Gesaprim (900 g/kg Atrazine) (several formulations)</t>
  </si>
  <si>
    <t>Depends on field, location and management</t>
  </si>
  <si>
    <t>Choose when you want to get field back into grass for winter</t>
  </si>
  <si>
    <t>Primextra (290 g/LS-Metolachlor 370 g/L atrazine)</t>
  </si>
  <si>
    <t>kg / ha</t>
  </si>
  <si>
    <t>First Year out of longer term pasture</t>
  </si>
  <si>
    <t>Unit</t>
  </si>
  <si>
    <t>l/ha</t>
  </si>
  <si>
    <t>Rip to enhance drainage down slope on heavy ground. Or across contour on sandier ground</t>
  </si>
  <si>
    <t xml:space="preserve">After late December only works in Nth Vic </t>
  </si>
  <si>
    <t xml:space="preserve">This can be applied all up front if application </t>
  </si>
  <si>
    <t>at planting or post planting is not an option</t>
  </si>
  <si>
    <t>This is so it goes onto moist soil ideally</t>
  </si>
  <si>
    <t>Speak with your agro or HSR</t>
  </si>
  <si>
    <t>Fertigate, Liquid Fert, Foliar Spray N &amp; K . Or if no irrigation side dress or broadcast N</t>
  </si>
  <si>
    <t>Glyphosphate</t>
  </si>
  <si>
    <t>KgC/ha</t>
  </si>
  <si>
    <t>KgM/ha</t>
  </si>
  <si>
    <t>Animal Manure is very benificial , but don’t take account in nutrient budget</t>
  </si>
  <si>
    <t>Broadcasting N is not prefferred but is better than none</t>
  </si>
  <si>
    <t>Applying N through irrigation is ideal</t>
  </si>
  <si>
    <t>ML</t>
  </si>
  <si>
    <t>Or spray before cutting silage, saves time.</t>
  </si>
  <si>
    <t>Planting Fertiliser ~30%</t>
  </si>
  <si>
    <t>Consider IT hybrid, where difficult grass weeds occur</t>
  </si>
  <si>
    <t>Rolling - very important to remove air, don’t skimp</t>
  </si>
  <si>
    <t>Tyres touching, reduces air under plastic and in silage</t>
  </si>
  <si>
    <t>Feed calculator</t>
  </si>
  <si>
    <t>Bunker area required</t>
  </si>
  <si>
    <t># cows</t>
  </si>
  <si>
    <t>kg DM/day</t>
  </si>
  <si>
    <t>Ha needed</t>
  </si>
  <si>
    <t>Don’t harvest early as you will lose yield and ME</t>
  </si>
  <si>
    <t>Chopping - chop fine 1-2 cm chop length</t>
  </si>
  <si>
    <t>Cart - on farm, freighting silage can be expensve over distance, get a quote</t>
  </si>
  <si>
    <t>225 kg DM/ Cubic Metre in stack</t>
  </si>
  <si>
    <t>Build bunker to ideally feed off 40 cm of surface face  / feed out - reduces losses in stack</t>
  </si>
  <si>
    <t>Cost Per DM Tonne</t>
  </si>
  <si>
    <t>TOTAL COST</t>
  </si>
  <si>
    <t>$/ha</t>
  </si>
  <si>
    <t xml:space="preserve">kg/ha </t>
  </si>
  <si>
    <t>Deep rip to 60 cm depth - Note do not lift clay to surface</t>
  </si>
  <si>
    <t>TOTAL spread</t>
  </si>
  <si>
    <t>Per ha</t>
  </si>
  <si>
    <t>72,000 seeds/bag</t>
  </si>
  <si>
    <t>Variety Options - Speak with HSR for best variety for your farm</t>
  </si>
  <si>
    <t>TOTAL Spread</t>
  </si>
  <si>
    <t>TOTAL Nutrient Application (from above)</t>
  </si>
  <si>
    <t>Irrigate in Herbicide/Insecticide directly following application if possible. Otherwise apply onto moist soil behind planter</t>
  </si>
  <si>
    <t>Irrigate - Maintain at field capacity</t>
  </si>
  <si>
    <t>Application</t>
  </si>
  <si>
    <t>At 33-38% DM, this equates to a milk line 3.5 (hard starch layer is 2/3 way down kernel from outer surface)</t>
  </si>
  <si>
    <t>Spread Manure - if available</t>
  </si>
  <si>
    <t>Spread Lime - if required</t>
  </si>
  <si>
    <t xml:space="preserve">Spread Gypsom - if reguired </t>
  </si>
  <si>
    <t>$/MT DM</t>
  </si>
  <si>
    <t>$/unit</t>
  </si>
  <si>
    <t>Per 10 ha crop</t>
  </si>
  <si>
    <t>Input - change numbers for your operation</t>
  </si>
  <si>
    <r>
      <rPr>
        <b/>
        <i/>
        <sz val="12"/>
        <rFont val="Calibri"/>
        <family val="2"/>
      </rPr>
      <t xml:space="preserve">Atrazine: - </t>
    </r>
    <r>
      <rPr>
        <i/>
        <sz val="12"/>
        <rFont val="Calibri"/>
        <family val="2"/>
      </rPr>
      <t xml:space="preserve">   http://www.fmccrop.com.au/download/herbicides/label/atrazine_900wg_label_au.pdf</t>
    </r>
  </si>
  <si>
    <r>
      <rPr>
        <b/>
        <i/>
        <sz val="12"/>
        <rFont val="Calibri"/>
        <family val="2"/>
      </rPr>
      <t xml:space="preserve">Lorsban: -  </t>
    </r>
    <r>
      <rPr>
        <i/>
        <sz val="12"/>
        <rFont val="Calibri"/>
        <family val="2"/>
      </rPr>
      <t>http://www.dowagro.com/en-au/australia/product_finder/insecticides/lorsban-500ec</t>
    </r>
  </si>
  <si>
    <r>
      <rPr>
        <b/>
        <i/>
        <sz val="12"/>
        <rFont val="Calibri"/>
        <family val="2"/>
      </rPr>
      <t xml:space="preserve">Dual Gold: -  </t>
    </r>
    <r>
      <rPr>
        <i/>
        <sz val="12"/>
        <rFont val="Calibri"/>
        <family val="2"/>
      </rPr>
      <t>https://www.syngenta.com.au/product/crop-protection/herbicide/dual-gold</t>
    </r>
  </si>
  <si>
    <r>
      <rPr>
        <b/>
        <i/>
        <sz val="12"/>
        <rFont val="Calibri"/>
        <family val="2"/>
      </rPr>
      <t xml:space="preserve">Primextra: -   </t>
    </r>
    <r>
      <rPr>
        <i/>
        <sz val="12"/>
        <rFont val="Calibri"/>
        <family val="2"/>
      </rPr>
      <t>https://www.syngenta.com.au/product/crop-protection/herbicide/primextra-gold</t>
    </r>
  </si>
  <si>
    <t>If Strip Tilling or Direct seeding start straight away.</t>
  </si>
  <si>
    <t>Imediately prior to last cultivation</t>
  </si>
  <si>
    <t>Gypsum ( High in Ca and helps break down clay), great long term renovater on heavy clay soils</t>
  </si>
  <si>
    <t>Lime ( pH below 5.7 restricts nutrient uptake) takes time, but pH above 6.2 saves on fertiliser</t>
  </si>
  <si>
    <t>CROP YIELD MT DM/ha @~35% DM</t>
  </si>
  <si>
    <t>Aplication</t>
  </si>
  <si>
    <t>/ha</t>
  </si>
  <si>
    <t>This is precision planting into worked ground / strip tilling is ~$380/ha but then there is no cultivation cost</t>
  </si>
  <si>
    <t>Rolled down, covered in pit/bunker</t>
  </si>
  <si>
    <t>Broadcast or Deep Band at planting - Base Fertiliser ~70%.</t>
  </si>
  <si>
    <t xml:space="preserve"> Ask your fert supplier to make up this blend</t>
  </si>
  <si>
    <t>Helps beak down pasture Root Bundle, but strip tilling can go straight in</t>
  </si>
  <si>
    <t>Ideally get winter crop planted by early April following maize harvest</t>
  </si>
  <si>
    <t>90000 seeds/ha</t>
  </si>
  <si>
    <t>95000 seeds / ha</t>
  </si>
  <si>
    <t>100000 seeds/ha</t>
  </si>
  <si>
    <t>Plants/ha Options</t>
  </si>
  <si>
    <t>80,000 seeds/ha</t>
  </si>
  <si>
    <t>bags/ha</t>
  </si>
  <si>
    <t>$/bag</t>
  </si>
  <si>
    <t>Oxygen Impervious Plastic, will improve silage and save your top 20 cm from going mouldy.</t>
  </si>
  <si>
    <t>TOTAL Rolled into pit - some contracters charge / MT , some /ha</t>
  </si>
  <si>
    <t xml:space="preserve">Change your numbers in YELLOW </t>
  </si>
  <si>
    <t>Pegasus 116 CRM / Nero IT 112 CRM / Brutus 105 CRM/ Maximus 102 CRM - Gaucho treat</t>
  </si>
  <si>
    <t>Brutus 105 CRM / Maximus 102 CRM / Obelix 93 CRM / Asterix 85 CRM -  Gaucho treat</t>
  </si>
  <si>
    <t>Obelix 93 CRM / Asterix 85 CRM - Gaucho treat</t>
  </si>
  <si>
    <t>MT/ha spread - $135</t>
  </si>
  <si>
    <t>MT/ha spread - $70</t>
  </si>
  <si>
    <t>MT/ha spread - $35</t>
  </si>
  <si>
    <t>Ideally speak with HSR or your local reseller</t>
  </si>
  <si>
    <t>kg DM</t>
  </si>
  <si>
    <t># days</t>
  </si>
  <si>
    <t>Cubic M Bunker/ha</t>
  </si>
  <si>
    <r>
      <rPr>
        <b/>
        <sz val="14"/>
        <color indexed="49"/>
        <rFont val="Calibri"/>
        <family val="2"/>
      </rPr>
      <t>High Yield Irrigated</t>
    </r>
    <r>
      <rPr>
        <b/>
        <sz val="14"/>
        <rFont val="Calibri"/>
        <family val="2"/>
      </rPr>
      <t xml:space="preserve"> Input #</t>
    </r>
  </si>
  <si>
    <r>
      <rPr>
        <b/>
        <sz val="14"/>
        <color indexed="49"/>
        <rFont val="Calibri"/>
        <family val="2"/>
      </rPr>
      <t>Mid Yield Irrigated</t>
    </r>
    <r>
      <rPr>
        <b/>
        <sz val="14"/>
        <rFont val="Calibri"/>
        <family val="2"/>
      </rPr>
      <t xml:space="preserve"> Input #</t>
    </r>
  </si>
  <si>
    <r>
      <rPr>
        <b/>
        <sz val="14"/>
        <color indexed="49"/>
        <rFont val="Calibri"/>
        <family val="2"/>
      </rPr>
      <t>Low Yield Irrigated</t>
    </r>
    <r>
      <rPr>
        <b/>
        <sz val="14"/>
        <rFont val="Calibri"/>
        <family val="2"/>
      </rPr>
      <t xml:space="preserve"> Input #</t>
    </r>
  </si>
  <si>
    <r>
      <rPr>
        <b/>
        <sz val="14"/>
        <color indexed="49"/>
        <rFont val="Calibri"/>
        <family val="2"/>
      </rPr>
      <t>LOW INPUT Dryland</t>
    </r>
    <r>
      <rPr>
        <b/>
        <sz val="14"/>
        <rFont val="Calibri"/>
        <family val="2"/>
      </rPr>
      <t xml:space="preserve"> Input #</t>
    </r>
  </si>
  <si>
    <t>DM Yield</t>
  </si>
  <si>
    <t>Total Cubic M Bunker</t>
  </si>
  <si>
    <t xml:space="preserve">HSR MAIZE SILAGE </t>
  </si>
  <si>
    <t xml:space="preserve"> Maize Silage Cropping -  Southern  Australia. The cheapest ME after rain fed grass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</si>
</sst>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[$-C09]dddd\,\ d\ mmmm\ yyyy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_(&quot;$&quot;* #,##0.0_);_(&quot;$&quot;* \(#,##0.0\);_(&quot;$&quot;* &quot;-&quot;?_);_(@_)"/>
    <numFmt numFmtId="191" formatCode="_-&quot;$&quot;* #,##0.000_-;\-&quot;$&quot;* #,##0.000_-;_-&quot;$&quot;* &quot;-&quot;??_-;_-@_-"/>
    <numFmt numFmtId="192" formatCode="_-&quot;$&quot;* #,##0.0000_-;\-&quot;$&quot;* #,##0.0000_-;_-&quot;$&quot;* &quot;-&quot;??_-;_-@_-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20"/>
      <name val="Calibri"/>
      <family val="2"/>
    </font>
    <font>
      <b/>
      <sz val="14"/>
      <name val="Calibri"/>
      <family val="2"/>
    </font>
    <font>
      <b/>
      <sz val="14"/>
      <color indexed="4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i/>
      <sz val="28"/>
      <name val="Calibri"/>
      <family val="2"/>
    </font>
    <font>
      <i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5" fillId="33" borderId="0" xfId="0" applyFont="1" applyFill="1" applyBorder="1" applyAlignment="1" applyProtection="1">
      <alignment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33" borderId="12" xfId="0" applyFont="1" applyFill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26" fillId="33" borderId="14" xfId="0" applyFont="1" applyFill="1" applyBorder="1" applyAlignment="1" applyProtection="1">
      <alignment/>
      <protection/>
    </xf>
    <xf numFmtId="0" fontId="26" fillId="33" borderId="15" xfId="0" applyFont="1" applyFill="1" applyBorder="1" applyAlignment="1" applyProtection="1">
      <alignment/>
      <protection/>
    </xf>
    <xf numFmtId="0" fontId="26" fillId="33" borderId="16" xfId="0" applyFont="1" applyFill="1" applyBorder="1" applyAlignment="1" applyProtection="1">
      <alignment/>
      <protection/>
    </xf>
    <xf numFmtId="0" fontId="26" fillId="33" borderId="17" xfId="0" applyFont="1" applyFill="1" applyBorder="1" applyAlignment="1" applyProtection="1">
      <alignment/>
      <protection/>
    </xf>
    <xf numFmtId="1" fontId="26" fillId="33" borderId="15" xfId="0" applyNumberFormat="1" applyFont="1" applyFill="1" applyBorder="1" applyAlignment="1" applyProtection="1">
      <alignment/>
      <protection/>
    </xf>
    <xf numFmtId="187" fontId="27" fillId="33" borderId="18" xfId="44" applyNumberFormat="1" applyFont="1" applyFill="1" applyBorder="1" applyAlignment="1" applyProtection="1">
      <alignment/>
      <protection/>
    </xf>
    <xf numFmtId="187" fontId="27" fillId="33" borderId="19" xfId="0" applyNumberFormat="1" applyFont="1" applyFill="1" applyBorder="1" applyAlignment="1" applyProtection="1">
      <alignment/>
      <protection/>
    </xf>
    <xf numFmtId="187" fontId="27" fillId="33" borderId="20" xfId="0" applyNumberFormat="1" applyFont="1" applyFill="1" applyBorder="1" applyAlignment="1" applyProtection="1">
      <alignment/>
      <protection/>
    </xf>
    <xf numFmtId="0" fontId="27" fillId="33" borderId="21" xfId="0" applyFont="1" applyFill="1" applyBorder="1" applyAlignment="1" applyProtection="1">
      <alignment/>
      <protection/>
    </xf>
    <xf numFmtId="187" fontId="27" fillId="33" borderId="18" xfId="0" applyNumberFormat="1" applyFont="1" applyFill="1" applyBorder="1" applyAlignment="1" applyProtection="1">
      <alignment/>
      <protection/>
    </xf>
    <xf numFmtId="0" fontId="27" fillId="33" borderId="19" xfId="0" applyFont="1" applyFill="1" applyBorder="1" applyAlignment="1" applyProtection="1">
      <alignment/>
      <protection/>
    </xf>
    <xf numFmtId="187" fontId="27" fillId="0" borderId="18" xfId="0" applyNumberFormat="1" applyFont="1" applyFill="1" applyBorder="1" applyAlignment="1" applyProtection="1">
      <alignment/>
      <protection/>
    </xf>
    <xf numFmtId="0" fontId="27" fillId="33" borderId="18" xfId="0" applyFont="1" applyFill="1" applyBorder="1" applyAlignment="1" applyProtection="1">
      <alignment/>
      <protection/>
    </xf>
    <xf numFmtId="0" fontId="27" fillId="33" borderId="20" xfId="0" applyFont="1" applyFill="1" applyBorder="1" applyAlignment="1" applyProtection="1">
      <alignment/>
      <protection/>
    </xf>
    <xf numFmtId="187" fontId="28" fillId="33" borderId="18" xfId="44" applyNumberFormat="1" applyFont="1" applyFill="1" applyBorder="1" applyAlignment="1" applyProtection="1">
      <alignment/>
      <protection/>
    </xf>
    <xf numFmtId="187" fontId="28" fillId="33" borderId="20" xfId="44" applyNumberFormat="1" applyFont="1" applyFill="1" applyBorder="1" applyAlignment="1" applyProtection="1">
      <alignment/>
      <protection/>
    </xf>
    <xf numFmtId="187" fontId="27" fillId="33" borderId="20" xfId="44" applyNumberFormat="1" applyFont="1" applyFill="1" applyBorder="1" applyAlignment="1" applyProtection="1">
      <alignment/>
      <protection/>
    </xf>
    <xf numFmtId="183" fontId="27" fillId="33" borderId="19" xfId="42" applyNumberFormat="1" applyFont="1" applyFill="1" applyBorder="1" applyAlignment="1" applyProtection="1">
      <alignment/>
      <protection/>
    </xf>
    <xf numFmtId="183" fontId="27" fillId="33" borderId="21" xfId="42" applyNumberFormat="1" applyFont="1" applyFill="1" applyBorder="1" applyAlignment="1" applyProtection="1">
      <alignment/>
      <protection/>
    </xf>
    <xf numFmtId="0" fontId="27" fillId="33" borderId="22" xfId="0" applyFont="1" applyFill="1" applyBorder="1" applyAlignment="1" applyProtection="1">
      <alignment/>
      <protection/>
    </xf>
    <xf numFmtId="0" fontId="27" fillId="33" borderId="23" xfId="0" applyFont="1" applyFill="1" applyBorder="1" applyAlignment="1" applyProtection="1">
      <alignment/>
      <protection/>
    </xf>
    <xf numFmtId="182" fontId="27" fillId="33" borderId="18" xfId="42" applyNumberFormat="1" applyFont="1" applyFill="1" applyBorder="1" applyAlignment="1" applyProtection="1">
      <alignment/>
      <protection/>
    </xf>
    <xf numFmtId="182" fontId="27" fillId="33" borderId="22" xfId="42" applyNumberFormat="1" applyFont="1" applyFill="1" applyBorder="1" applyAlignment="1" applyProtection="1">
      <alignment/>
      <protection/>
    </xf>
    <xf numFmtId="182" fontId="27" fillId="33" borderId="20" xfId="42" applyNumberFormat="1" applyFont="1" applyFill="1" applyBorder="1" applyAlignment="1" applyProtection="1">
      <alignment/>
      <protection/>
    </xf>
    <xf numFmtId="182" fontId="27" fillId="33" borderId="23" xfId="42" applyNumberFormat="1" applyFont="1" applyFill="1" applyBorder="1" applyAlignment="1" applyProtection="1">
      <alignment/>
      <protection/>
    </xf>
    <xf numFmtId="187" fontId="27" fillId="0" borderId="20" xfId="0" applyNumberFormat="1" applyFont="1" applyFill="1" applyBorder="1" applyAlignment="1" applyProtection="1">
      <alignment/>
      <protection/>
    </xf>
    <xf numFmtId="0" fontId="29" fillId="33" borderId="19" xfId="0" applyFont="1" applyFill="1" applyBorder="1" applyAlignment="1" applyProtection="1">
      <alignment/>
      <protection/>
    </xf>
    <xf numFmtId="0" fontId="29" fillId="33" borderId="21" xfId="0" applyFont="1" applyFill="1" applyBorder="1" applyAlignment="1" applyProtection="1">
      <alignment/>
      <protection/>
    </xf>
    <xf numFmtId="0" fontId="29" fillId="33" borderId="18" xfId="0" applyFont="1" applyFill="1" applyBorder="1" applyAlignment="1" applyProtection="1">
      <alignment/>
      <protection/>
    </xf>
    <xf numFmtId="0" fontId="29" fillId="33" borderId="20" xfId="0" applyFont="1" applyFill="1" applyBorder="1" applyAlignment="1" applyProtection="1">
      <alignment/>
      <protection/>
    </xf>
    <xf numFmtId="187" fontId="29" fillId="33" borderId="18" xfId="44" applyNumberFormat="1" applyFont="1" applyFill="1" applyBorder="1" applyAlignment="1" applyProtection="1">
      <alignment/>
      <protection/>
    </xf>
    <xf numFmtId="170" fontId="29" fillId="33" borderId="19" xfId="44" applyFont="1" applyFill="1" applyBorder="1" applyAlignment="1" applyProtection="1">
      <alignment/>
      <protection/>
    </xf>
    <xf numFmtId="187" fontId="29" fillId="33" borderId="20" xfId="44" applyNumberFormat="1" applyFont="1" applyFill="1" applyBorder="1" applyAlignment="1" applyProtection="1">
      <alignment/>
      <protection/>
    </xf>
    <xf numFmtId="170" fontId="29" fillId="33" borderId="21" xfId="44" applyFont="1" applyFill="1" applyBorder="1" applyAlignment="1" applyProtection="1">
      <alignment/>
      <protection/>
    </xf>
    <xf numFmtId="170" fontId="29" fillId="33" borderId="18" xfId="44" applyFont="1" applyFill="1" applyBorder="1" applyAlignment="1" applyProtection="1">
      <alignment/>
      <protection/>
    </xf>
    <xf numFmtId="170" fontId="29" fillId="33" borderId="20" xfId="44" applyFont="1" applyFill="1" applyBorder="1" applyAlignment="1" applyProtection="1">
      <alignment/>
      <protection/>
    </xf>
    <xf numFmtId="0" fontId="29" fillId="33" borderId="22" xfId="0" applyFont="1" applyFill="1" applyBorder="1" applyAlignment="1" applyProtection="1">
      <alignment/>
      <protection/>
    </xf>
    <xf numFmtId="0" fontId="29" fillId="33" borderId="23" xfId="0" applyFont="1" applyFill="1" applyBorder="1" applyAlignment="1" applyProtection="1">
      <alignment/>
      <protection/>
    </xf>
    <xf numFmtId="187" fontId="29" fillId="33" borderId="18" xfId="0" applyNumberFormat="1" applyFont="1" applyFill="1" applyBorder="1" applyAlignment="1" applyProtection="1">
      <alignment/>
      <protection/>
    </xf>
    <xf numFmtId="187" fontId="29" fillId="33" borderId="20" xfId="0" applyNumberFormat="1" applyFont="1" applyFill="1" applyBorder="1" applyAlignment="1" applyProtection="1">
      <alignment/>
      <protection/>
    </xf>
    <xf numFmtId="0" fontId="29" fillId="33" borderId="24" xfId="0" applyFont="1" applyFill="1" applyBorder="1" applyAlignment="1" applyProtection="1">
      <alignment/>
      <protection/>
    </xf>
    <xf numFmtId="0" fontId="29" fillId="33" borderId="25" xfId="0" applyFont="1" applyFill="1" applyBorder="1" applyAlignment="1" applyProtection="1">
      <alignment/>
      <protection/>
    </xf>
    <xf numFmtId="0" fontId="29" fillId="33" borderId="26" xfId="0" applyFont="1" applyFill="1" applyBorder="1" applyAlignment="1" applyProtection="1">
      <alignment/>
      <protection/>
    </xf>
    <xf numFmtId="0" fontId="29" fillId="33" borderId="27" xfId="0" applyFont="1" applyFill="1" applyBorder="1" applyAlignment="1" applyProtection="1">
      <alignment/>
      <protection/>
    </xf>
    <xf numFmtId="187" fontId="28" fillId="33" borderId="22" xfId="0" applyNumberFormat="1" applyFont="1" applyFill="1" applyBorder="1" applyAlignment="1" applyProtection="1">
      <alignment/>
      <protection/>
    </xf>
    <xf numFmtId="187" fontId="28" fillId="33" borderId="23" xfId="0" applyNumberFormat="1" applyFont="1" applyFill="1" applyBorder="1" applyAlignment="1" applyProtection="1">
      <alignment/>
      <protection/>
    </xf>
    <xf numFmtId="187" fontId="28" fillId="33" borderId="23" xfId="42" applyNumberFormat="1" applyFont="1" applyFill="1" applyBorder="1" applyAlignment="1" applyProtection="1">
      <alignment/>
      <protection/>
    </xf>
    <xf numFmtId="187" fontId="28" fillId="33" borderId="19" xfId="0" applyNumberFormat="1" applyFont="1" applyFill="1" applyBorder="1" applyAlignment="1" applyProtection="1">
      <alignment/>
      <protection/>
    </xf>
    <xf numFmtId="183" fontId="28" fillId="33" borderId="24" xfId="42" applyNumberFormat="1" applyFont="1" applyFill="1" applyBorder="1" applyAlignment="1" applyProtection="1">
      <alignment/>
      <protection/>
    </xf>
    <xf numFmtId="183" fontId="28" fillId="33" borderId="28" xfId="42" applyNumberFormat="1" applyFont="1" applyFill="1" applyBorder="1" applyAlignment="1" applyProtection="1">
      <alignment/>
      <protection/>
    </xf>
    <xf numFmtId="183" fontId="28" fillId="33" borderId="26" xfId="42" applyNumberFormat="1" applyFont="1" applyFill="1" applyBorder="1" applyAlignment="1" applyProtection="1">
      <alignment/>
      <protection/>
    </xf>
    <xf numFmtId="183" fontId="28" fillId="33" borderId="29" xfId="42" applyNumberFormat="1" applyFont="1" applyFill="1" applyBorder="1" applyAlignment="1" applyProtection="1">
      <alignment/>
      <protection/>
    </xf>
    <xf numFmtId="187" fontId="30" fillId="34" borderId="30" xfId="0" applyNumberFormat="1" applyFont="1" applyFill="1" applyBorder="1" applyAlignment="1" applyProtection="1">
      <alignment/>
      <protection/>
    </xf>
    <xf numFmtId="187" fontId="30" fillId="34" borderId="31" xfId="0" applyNumberFormat="1" applyFont="1" applyFill="1" applyBorder="1" applyAlignment="1" applyProtection="1">
      <alignment/>
      <protection/>
    </xf>
    <xf numFmtId="187" fontId="30" fillId="34" borderId="32" xfId="0" applyNumberFormat="1" applyFont="1" applyFill="1" applyBorder="1" applyAlignment="1" applyProtection="1">
      <alignment/>
      <protection/>
    </xf>
    <xf numFmtId="187" fontId="30" fillId="34" borderId="33" xfId="0" applyNumberFormat="1" applyFont="1" applyFill="1" applyBorder="1" applyAlignment="1" applyProtection="1">
      <alignment/>
      <protection/>
    </xf>
    <xf numFmtId="183" fontId="30" fillId="34" borderId="18" xfId="42" applyNumberFormat="1" applyFont="1" applyFill="1" applyBorder="1" applyAlignment="1" applyProtection="1">
      <alignment/>
      <protection/>
    </xf>
    <xf numFmtId="183" fontId="30" fillId="34" borderId="22" xfId="42" applyNumberFormat="1" applyFont="1" applyFill="1" applyBorder="1" applyAlignment="1" applyProtection="1">
      <alignment/>
      <protection/>
    </xf>
    <xf numFmtId="183" fontId="30" fillId="34" borderId="20" xfId="42" applyNumberFormat="1" applyFont="1" applyFill="1" applyBorder="1" applyAlignment="1" applyProtection="1">
      <alignment/>
      <protection/>
    </xf>
    <xf numFmtId="183" fontId="30" fillId="34" borderId="23" xfId="42" applyNumberFormat="1" applyFont="1" applyFill="1" applyBorder="1" applyAlignment="1" applyProtection="1">
      <alignment/>
      <protection/>
    </xf>
    <xf numFmtId="189" fontId="30" fillId="34" borderId="18" xfId="0" applyNumberFormat="1" applyFont="1" applyFill="1" applyBorder="1" applyAlignment="1" applyProtection="1">
      <alignment/>
      <protection/>
    </xf>
    <xf numFmtId="189" fontId="30" fillId="34" borderId="22" xfId="0" applyNumberFormat="1" applyFont="1" applyFill="1" applyBorder="1" applyAlignment="1" applyProtection="1">
      <alignment/>
      <protection/>
    </xf>
    <xf numFmtId="189" fontId="30" fillId="34" borderId="20" xfId="0" applyNumberFormat="1" applyFont="1" applyFill="1" applyBorder="1" applyAlignment="1" applyProtection="1">
      <alignment/>
      <protection/>
    </xf>
    <xf numFmtId="189" fontId="30" fillId="34" borderId="23" xfId="0" applyNumberFormat="1" applyFont="1" applyFill="1" applyBorder="1" applyAlignment="1" applyProtection="1">
      <alignment/>
      <protection/>
    </xf>
    <xf numFmtId="189" fontId="30" fillId="0" borderId="0" xfId="0" applyNumberFormat="1" applyFont="1" applyFill="1" applyBorder="1" applyAlignment="1" applyProtection="1">
      <alignment/>
      <protection/>
    </xf>
    <xf numFmtId="189" fontId="30" fillId="0" borderId="34" xfId="0" applyNumberFormat="1" applyFont="1" applyFill="1" applyBorder="1" applyAlignment="1" applyProtection="1">
      <alignment/>
      <protection/>
    </xf>
    <xf numFmtId="189" fontId="30" fillId="0" borderId="35" xfId="0" applyNumberFormat="1" applyFont="1" applyFill="1" applyBorder="1" applyAlignment="1" applyProtection="1">
      <alignment/>
      <protection/>
    </xf>
    <xf numFmtId="189" fontId="30" fillId="0" borderId="36" xfId="0" applyNumberFormat="1" applyFont="1" applyFill="1" applyBorder="1" applyAlignment="1" applyProtection="1">
      <alignment/>
      <protection/>
    </xf>
    <xf numFmtId="189" fontId="30" fillId="0" borderId="37" xfId="0" applyNumberFormat="1" applyFont="1" applyFill="1" applyBorder="1" applyAlignment="1" applyProtection="1">
      <alignment/>
      <protection/>
    </xf>
    <xf numFmtId="0" fontId="31" fillId="33" borderId="38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/>
      <protection/>
    </xf>
    <xf numFmtId="0" fontId="5" fillId="35" borderId="41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right"/>
      <protection/>
    </xf>
    <xf numFmtId="0" fontId="4" fillId="33" borderId="29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0" fontId="4" fillId="33" borderId="36" xfId="0" applyFont="1" applyFill="1" applyBorder="1" applyAlignment="1" applyProtection="1">
      <alignment/>
      <protection/>
    </xf>
    <xf numFmtId="0" fontId="32" fillId="33" borderId="36" xfId="0" applyFont="1" applyFill="1" applyBorder="1" applyAlignment="1" applyProtection="1">
      <alignment/>
      <protection/>
    </xf>
    <xf numFmtId="0" fontId="32" fillId="33" borderId="22" xfId="0" applyFont="1" applyFill="1" applyBorder="1" applyAlignment="1" applyProtection="1">
      <alignment/>
      <protection/>
    </xf>
    <xf numFmtId="0" fontId="32" fillId="33" borderId="40" xfId="0" applyFont="1" applyFill="1" applyBorder="1" applyAlignment="1" applyProtection="1">
      <alignment/>
      <protection/>
    </xf>
    <xf numFmtId="0" fontId="32" fillId="33" borderId="23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 wrapText="1"/>
      <protection/>
    </xf>
    <xf numFmtId="0" fontId="32" fillId="33" borderId="43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right"/>
      <protection/>
    </xf>
    <xf numFmtId="3" fontId="4" fillId="33" borderId="42" xfId="0" applyNumberFormat="1" applyFont="1" applyFill="1" applyBorder="1" applyAlignment="1" applyProtection="1">
      <alignment/>
      <protection/>
    </xf>
    <xf numFmtId="183" fontId="4" fillId="33" borderId="20" xfId="42" applyNumberFormat="1" applyFont="1" applyFill="1" applyBorder="1" applyAlignment="1" applyProtection="1">
      <alignment horizontal="center" vertical="center"/>
      <protection/>
    </xf>
    <xf numFmtId="0" fontId="32" fillId="33" borderId="29" xfId="0" applyFont="1" applyFill="1" applyBorder="1" applyAlignment="1" applyProtection="1">
      <alignment/>
      <protection/>
    </xf>
    <xf numFmtId="0" fontId="25" fillId="33" borderId="29" xfId="0" applyFont="1" applyFill="1" applyBorder="1" applyAlignment="1" applyProtection="1">
      <alignment/>
      <protection/>
    </xf>
    <xf numFmtId="0" fontId="32" fillId="33" borderId="42" xfId="0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184" fontId="4" fillId="33" borderId="20" xfId="59" applyNumberFormat="1" applyFont="1" applyFill="1" applyBorder="1" applyAlignment="1" applyProtection="1">
      <alignment horizontal="center"/>
      <protection/>
    </xf>
    <xf numFmtId="0" fontId="52" fillId="33" borderId="36" xfId="0" applyFont="1" applyFill="1" applyBorder="1" applyAlignment="1" applyProtection="1">
      <alignment/>
      <protection/>
    </xf>
    <xf numFmtId="0" fontId="32" fillId="33" borderId="41" xfId="0" applyFont="1" applyFill="1" applyBorder="1" applyAlignment="1" applyProtection="1">
      <alignment/>
      <protection/>
    </xf>
    <xf numFmtId="184" fontId="4" fillId="33" borderId="16" xfId="59" applyNumberFormat="1" applyFont="1" applyFill="1" applyBorder="1" applyAlignment="1" applyProtection="1">
      <alignment horizontal="center"/>
      <protection/>
    </xf>
    <xf numFmtId="0" fontId="25" fillId="33" borderId="23" xfId="0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/>
      <protection/>
    </xf>
    <xf numFmtId="0" fontId="32" fillId="33" borderId="20" xfId="0" applyFont="1" applyFill="1" applyBorder="1" applyAlignment="1" applyProtection="1">
      <alignment horizontal="center"/>
      <protection/>
    </xf>
    <xf numFmtId="170" fontId="32" fillId="33" borderId="20" xfId="44" applyFont="1" applyFill="1" applyBorder="1" applyAlignment="1" applyProtection="1">
      <alignment horizontal="center"/>
      <protection/>
    </xf>
    <xf numFmtId="0" fontId="25" fillId="33" borderId="42" xfId="0" applyFont="1" applyFill="1" applyBorder="1" applyAlignment="1" applyProtection="1">
      <alignment/>
      <protection/>
    </xf>
    <xf numFmtId="0" fontId="32" fillId="33" borderId="44" xfId="0" applyFont="1" applyFill="1" applyBorder="1" applyAlignment="1" applyProtection="1">
      <alignment/>
      <protection/>
    </xf>
    <xf numFmtId="0" fontId="32" fillId="33" borderId="26" xfId="0" applyFont="1" applyFill="1" applyBorder="1" applyAlignment="1" applyProtection="1">
      <alignment/>
      <protection/>
    </xf>
    <xf numFmtId="0" fontId="32" fillId="33" borderId="33" xfId="0" applyFont="1" applyFill="1" applyBorder="1" applyAlignment="1" applyProtection="1">
      <alignment/>
      <protection/>
    </xf>
    <xf numFmtId="0" fontId="32" fillId="33" borderId="45" xfId="0" applyFont="1" applyFill="1" applyBorder="1" applyAlignment="1" applyProtection="1">
      <alignment/>
      <protection/>
    </xf>
    <xf numFmtId="0" fontId="32" fillId="0" borderId="32" xfId="0" applyFont="1" applyFill="1" applyBorder="1" applyAlignment="1" applyProtection="1">
      <alignment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43" xfId="0" applyFont="1" applyFill="1" applyBorder="1" applyAlignment="1" applyProtection="1">
      <alignment/>
      <protection/>
    </xf>
    <xf numFmtId="0" fontId="32" fillId="0" borderId="46" xfId="0" applyFont="1" applyFill="1" applyBorder="1" applyAlignment="1" applyProtection="1">
      <alignment/>
      <protection/>
    </xf>
    <xf numFmtId="0" fontId="32" fillId="0" borderId="35" xfId="0" applyFont="1" applyFill="1" applyBorder="1" applyAlignment="1" applyProtection="1">
      <alignment/>
      <protection/>
    </xf>
    <xf numFmtId="0" fontId="25" fillId="33" borderId="33" xfId="0" applyFont="1" applyFill="1" applyBorder="1" applyAlignment="1" applyProtection="1">
      <alignment/>
      <protection/>
    </xf>
    <xf numFmtId="0" fontId="32" fillId="33" borderId="47" xfId="0" applyFont="1" applyFill="1" applyBorder="1" applyAlignment="1" applyProtection="1">
      <alignment/>
      <protection/>
    </xf>
    <xf numFmtId="0" fontId="32" fillId="33" borderId="48" xfId="0" applyFont="1" applyFill="1" applyBorder="1" applyAlignment="1" applyProtection="1">
      <alignment/>
      <protection/>
    </xf>
    <xf numFmtId="0" fontId="25" fillId="33" borderId="40" xfId="0" applyFont="1" applyFill="1" applyBorder="1" applyAlignment="1" applyProtection="1">
      <alignment/>
      <protection/>
    </xf>
    <xf numFmtId="0" fontId="32" fillId="33" borderId="16" xfId="0" applyFont="1" applyFill="1" applyBorder="1" applyAlignment="1" applyProtection="1">
      <alignment/>
      <protection/>
    </xf>
    <xf numFmtId="0" fontId="32" fillId="33" borderId="49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29" fillId="33" borderId="45" xfId="0" applyFont="1" applyFill="1" applyBorder="1" applyAlignment="1" applyProtection="1">
      <alignment/>
      <protection/>
    </xf>
    <xf numFmtId="0" fontId="29" fillId="33" borderId="30" xfId="0" applyFont="1" applyFill="1" applyBorder="1" applyAlignment="1" applyProtection="1">
      <alignment/>
      <protection/>
    </xf>
    <xf numFmtId="0" fontId="30" fillId="35" borderId="42" xfId="0" applyFont="1" applyFill="1" applyBorder="1" applyAlignment="1" applyProtection="1">
      <alignment/>
      <protection/>
    </xf>
    <xf numFmtId="0" fontId="30" fillId="0" borderId="42" xfId="0" applyFont="1" applyFill="1" applyBorder="1" applyAlignment="1" applyProtection="1">
      <alignment/>
      <protection/>
    </xf>
    <xf numFmtId="0" fontId="30" fillId="33" borderId="42" xfId="0" applyFont="1" applyFill="1" applyBorder="1" applyAlignment="1" applyProtection="1">
      <alignment/>
      <protection/>
    </xf>
    <xf numFmtId="0" fontId="30" fillId="33" borderId="18" xfId="0" applyFont="1" applyFill="1" applyBorder="1" applyAlignment="1" applyProtection="1">
      <alignment/>
      <protection/>
    </xf>
    <xf numFmtId="183" fontId="30" fillId="33" borderId="48" xfId="0" applyNumberFormat="1" applyFont="1" applyFill="1" applyBorder="1" applyAlignment="1" applyProtection="1">
      <alignment/>
      <protection/>
    </xf>
    <xf numFmtId="2" fontId="30" fillId="33" borderId="48" xfId="0" applyNumberFormat="1" applyFont="1" applyFill="1" applyBorder="1" applyAlignment="1" applyProtection="1">
      <alignment/>
      <protection/>
    </xf>
    <xf numFmtId="43" fontId="30" fillId="33" borderId="48" xfId="0" applyNumberFormat="1" applyFont="1" applyFill="1" applyBorder="1" applyAlignment="1" applyProtection="1">
      <alignment/>
      <protection/>
    </xf>
    <xf numFmtId="43" fontId="30" fillId="33" borderId="50" xfId="0" applyNumberFormat="1" applyFont="1" applyFill="1" applyBorder="1" applyAlignment="1" applyProtection="1">
      <alignment/>
      <protection/>
    </xf>
    <xf numFmtId="1" fontId="30" fillId="33" borderId="40" xfId="0" applyNumberFormat="1" applyFont="1" applyFill="1" applyBorder="1" applyAlignment="1" applyProtection="1">
      <alignment/>
      <protection/>
    </xf>
    <xf numFmtId="1" fontId="30" fillId="33" borderId="14" xfId="0" applyNumberFormat="1" applyFont="1" applyFill="1" applyBorder="1" applyAlignment="1" applyProtection="1">
      <alignment/>
      <protection/>
    </xf>
    <xf numFmtId="1" fontId="30" fillId="33" borderId="51" xfId="0" applyNumberFormat="1" applyFont="1" applyFill="1" applyBorder="1" applyAlignment="1" applyProtection="1">
      <alignment/>
      <protection/>
    </xf>
    <xf numFmtId="194" fontId="30" fillId="33" borderId="50" xfId="0" applyNumberFormat="1" applyFont="1" applyFill="1" applyBorder="1" applyAlignment="1" applyProtection="1">
      <alignment horizontal="right"/>
      <protection/>
    </xf>
    <xf numFmtId="194" fontId="30" fillId="33" borderId="52" xfId="0" applyNumberFormat="1" applyFont="1" applyFill="1" applyBorder="1" applyAlignment="1" applyProtection="1">
      <alignment/>
      <protection/>
    </xf>
    <xf numFmtId="194" fontId="30" fillId="33" borderId="49" xfId="0" applyNumberFormat="1" applyFont="1" applyFill="1" applyBorder="1" applyAlignment="1" applyProtection="1">
      <alignment/>
      <protection/>
    </xf>
    <xf numFmtId="194" fontId="30" fillId="33" borderId="47" xfId="0" applyNumberFormat="1" applyFont="1" applyFill="1" applyBorder="1" applyAlignment="1" applyProtection="1">
      <alignment/>
      <protection/>
    </xf>
    <xf numFmtId="194" fontId="30" fillId="33" borderId="50" xfId="0" applyNumberFormat="1" applyFont="1" applyFill="1" applyBorder="1" applyAlignment="1" applyProtection="1">
      <alignment/>
      <protection/>
    </xf>
    <xf numFmtId="0" fontId="32" fillId="33" borderId="0" xfId="0" applyFont="1" applyFill="1" applyBorder="1" applyAlignment="1" applyProtection="1">
      <alignment/>
      <protection/>
    </xf>
    <xf numFmtId="0" fontId="27" fillId="33" borderId="20" xfId="0" applyFont="1" applyFill="1" applyBorder="1" applyAlignment="1" applyProtection="1">
      <alignment/>
      <protection locked="0"/>
    </xf>
    <xf numFmtId="187" fontId="27" fillId="33" borderId="20" xfId="44" applyNumberFormat="1" applyFont="1" applyFill="1" applyBorder="1" applyAlignment="1" applyProtection="1">
      <alignment/>
      <protection locked="0"/>
    </xf>
    <xf numFmtId="0" fontId="27" fillId="33" borderId="23" xfId="0" applyFont="1" applyFill="1" applyBorder="1" applyAlignment="1" applyProtection="1">
      <alignment/>
      <protection locked="0"/>
    </xf>
    <xf numFmtId="182" fontId="27" fillId="33" borderId="23" xfId="42" applyNumberFormat="1" applyFont="1" applyFill="1" applyBorder="1" applyAlignment="1" applyProtection="1">
      <alignment/>
      <protection locked="0"/>
    </xf>
    <xf numFmtId="183" fontId="28" fillId="33" borderId="29" xfId="42" applyNumberFormat="1" applyFont="1" applyFill="1" applyBorder="1" applyAlignment="1" applyProtection="1">
      <alignment/>
      <protection locked="0"/>
    </xf>
    <xf numFmtId="0" fontId="29" fillId="33" borderId="20" xfId="0" applyFont="1" applyFill="1" applyBorder="1" applyAlignment="1" applyProtection="1">
      <alignment/>
      <protection locked="0"/>
    </xf>
    <xf numFmtId="170" fontId="29" fillId="33" borderId="20" xfId="44" applyFont="1" applyFill="1" applyBorder="1" applyAlignment="1" applyProtection="1">
      <alignment/>
      <protection locked="0"/>
    </xf>
    <xf numFmtId="0" fontId="29" fillId="33" borderId="23" xfId="0" applyFont="1" applyFill="1" applyBorder="1" applyAlignment="1" applyProtection="1">
      <alignment/>
      <protection locked="0"/>
    </xf>
    <xf numFmtId="0" fontId="29" fillId="33" borderId="26" xfId="0" applyFont="1" applyFill="1" applyBorder="1" applyAlignment="1" applyProtection="1">
      <alignment/>
      <protection locked="0"/>
    </xf>
    <xf numFmtId="0" fontId="29" fillId="33" borderId="45" xfId="0" applyFont="1" applyFill="1" applyBorder="1" applyAlignment="1" applyProtection="1">
      <alignment/>
      <protection locked="0"/>
    </xf>
    <xf numFmtId="0" fontId="30" fillId="35" borderId="42" xfId="0" applyFont="1" applyFill="1" applyBorder="1" applyAlignment="1" applyProtection="1">
      <alignment/>
      <protection locked="0"/>
    </xf>
    <xf numFmtId="187" fontId="27" fillId="35" borderId="20" xfId="44" applyNumberFormat="1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186" fontId="28" fillId="35" borderId="42" xfId="44" applyNumberFormat="1" applyFont="1" applyFill="1" applyBorder="1" applyAlignment="1" applyProtection="1">
      <alignment/>
      <protection locked="0"/>
    </xf>
    <xf numFmtId="0" fontId="27" fillId="35" borderId="20" xfId="0" applyFont="1" applyFill="1" applyBorder="1" applyAlignment="1" applyProtection="1">
      <alignment/>
      <protection locked="0"/>
    </xf>
    <xf numFmtId="171" fontId="27" fillId="33" borderId="23" xfId="42" applyNumberFormat="1" applyFont="1" applyFill="1" applyBorder="1" applyAlignment="1" applyProtection="1">
      <alignment/>
      <protection locked="0"/>
    </xf>
    <xf numFmtId="170" fontId="28" fillId="35" borderId="42" xfId="44" applyFont="1" applyFill="1" applyBorder="1" applyAlignment="1" applyProtection="1">
      <alignment/>
      <protection locked="0"/>
    </xf>
    <xf numFmtId="0" fontId="29" fillId="33" borderId="40" xfId="0" applyFont="1" applyFill="1" applyBorder="1" applyAlignment="1" applyProtection="1">
      <alignment/>
      <protection locked="0"/>
    </xf>
    <xf numFmtId="0" fontId="27" fillId="33" borderId="42" xfId="0" applyFont="1" applyFill="1" applyBorder="1" applyAlignment="1" applyProtection="1">
      <alignment/>
      <protection locked="0"/>
    </xf>
    <xf numFmtId="182" fontId="27" fillId="33" borderId="42" xfId="42" applyNumberFormat="1" applyFont="1" applyFill="1" applyBorder="1" applyAlignment="1" applyProtection="1">
      <alignment/>
      <protection locked="0"/>
    </xf>
    <xf numFmtId="183" fontId="28" fillId="33" borderId="44" xfId="42" applyNumberFormat="1" applyFont="1" applyFill="1" applyBorder="1" applyAlignment="1" applyProtection="1">
      <alignment/>
      <protection locked="0"/>
    </xf>
    <xf numFmtId="187" fontId="27" fillId="35" borderId="42" xfId="44" applyNumberFormat="1" applyFont="1" applyFill="1" applyBorder="1" applyAlignment="1" applyProtection="1">
      <alignment/>
      <protection locked="0"/>
    </xf>
    <xf numFmtId="183" fontId="27" fillId="33" borderId="23" xfId="42" applyNumberFormat="1" applyFont="1" applyFill="1" applyBorder="1" applyAlignment="1" applyProtection="1">
      <alignment/>
      <protection locked="0"/>
    </xf>
    <xf numFmtId="0" fontId="27" fillId="35" borderId="23" xfId="0" applyFont="1" applyFill="1" applyBorder="1" applyAlignment="1" applyProtection="1">
      <alignment/>
      <protection locked="0"/>
    </xf>
    <xf numFmtId="0" fontId="29" fillId="35" borderId="20" xfId="0" applyFont="1" applyFill="1" applyBorder="1" applyAlignment="1" applyProtection="1">
      <alignment/>
      <protection locked="0"/>
    </xf>
    <xf numFmtId="0" fontId="29" fillId="35" borderId="23" xfId="0" applyFont="1" applyFill="1" applyBorder="1" applyAlignment="1" applyProtection="1">
      <alignment/>
      <protection locked="0"/>
    </xf>
    <xf numFmtId="183" fontId="29" fillId="33" borderId="23" xfId="42" applyNumberFormat="1" applyFont="1" applyFill="1" applyBorder="1" applyAlignment="1" applyProtection="1">
      <alignment/>
      <protection locked="0"/>
    </xf>
    <xf numFmtId="187" fontId="29" fillId="35" borderId="20" xfId="44" applyNumberFormat="1" applyFont="1" applyFill="1" applyBorder="1" applyAlignment="1" applyProtection="1">
      <alignment/>
      <protection locked="0"/>
    </xf>
    <xf numFmtId="170" fontId="29" fillId="33" borderId="23" xfId="44" applyFont="1" applyFill="1" applyBorder="1" applyAlignment="1" applyProtection="1">
      <alignment/>
      <protection locked="0"/>
    </xf>
    <xf numFmtId="0" fontId="29" fillId="33" borderId="42" xfId="0" applyFont="1" applyFill="1" applyBorder="1" applyAlignment="1" applyProtection="1">
      <alignment/>
      <protection locked="0"/>
    </xf>
    <xf numFmtId="0" fontId="29" fillId="33" borderId="29" xfId="0" applyFont="1" applyFill="1" applyBorder="1" applyAlignment="1" applyProtection="1">
      <alignment/>
      <protection locked="0"/>
    </xf>
    <xf numFmtId="0" fontId="34" fillId="34" borderId="33" xfId="0" applyFont="1" applyFill="1" applyBorder="1" applyAlignment="1" applyProtection="1">
      <alignment/>
      <protection locked="0"/>
    </xf>
    <xf numFmtId="187" fontId="34" fillId="34" borderId="45" xfId="0" applyNumberFormat="1" applyFont="1" applyFill="1" applyBorder="1" applyAlignment="1" applyProtection="1">
      <alignment/>
      <protection locked="0"/>
    </xf>
    <xf numFmtId="0" fontId="34" fillId="34" borderId="23" xfId="0" applyFont="1" applyFill="1" applyBorder="1" applyAlignment="1" applyProtection="1">
      <alignment/>
      <protection locked="0"/>
    </xf>
    <xf numFmtId="187" fontId="34" fillId="34" borderId="42" xfId="0" applyNumberFormat="1" applyFont="1" applyFill="1" applyBorder="1" applyAlignment="1" applyProtection="1">
      <alignment/>
      <protection locked="0"/>
    </xf>
    <xf numFmtId="0" fontId="34" fillId="34" borderId="42" xfId="0" applyFont="1" applyFill="1" applyBorder="1" applyAlignment="1" applyProtection="1">
      <alignment/>
      <protection locked="0"/>
    </xf>
    <xf numFmtId="0" fontId="34" fillId="0" borderId="36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2" fillId="33" borderId="45" xfId="0" applyFont="1" applyFill="1" applyBorder="1" applyAlignment="1" applyProtection="1">
      <alignment/>
      <protection locked="0"/>
    </xf>
    <xf numFmtId="0" fontId="30" fillId="35" borderId="42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wrapText="1"/>
      <protection locked="0"/>
    </xf>
    <xf numFmtId="0" fontId="6" fillId="33" borderId="13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0" fontId="26" fillId="33" borderId="40" xfId="0" applyFont="1" applyFill="1" applyBorder="1" applyAlignment="1" applyProtection="1">
      <alignment/>
      <protection locked="0"/>
    </xf>
    <xf numFmtId="0" fontId="26" fillId="33" borderId="16" xfId="0" applyFont="1" applyFill="1" applyBorder="1" applyAlignment="1" applyProtection="1">
      <alignment/>
      <protection locked="0"/>
    </xf>
    <xf numFmtId="0" fontId="30" fillId="33" borderId="48" xfId="0" applyFont="1" applyFill="1" applyBorder="1" applyAlignment="1" applyProtection="1">
      <alignment/>
      <protection locked="0"/>
    </xf>
    <xf numFmtId="1" fontId="30" fillId="33" borderId="40" xfId="0" applyNumberFormat="1" applyFont="1" applyFill="1" applyBorder="1" applyAlignment="1" applyProtection="1">
      <alignment/>
      <protection locked="0"/>
    </xf>
    <xf numFmtId="1" fontId="30" fillId="33" borderId="41" xfId="0" applyNumberFormat="1" applyFont="1" applyFill="1" applyBorder="1" applyAlignment="1" applyProtection="1">
      <alignment/>
      <protection locked="0"/>
    </xf>
    <xf numFmtId="0" fontId="30" fillId="33" borderId="47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0</xdr:col>
      <xdr:colOff>1533525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533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="75" zoomScaleNormal="75" zoomScalePageLayoutView="0" workbookViewId="0" topLeftCell="A1">
      <selection activeCell="B14" sqref="B14"/>
    </sheetView>
  </sheetViews>
  <sheetFormatPr defaultColWidth="8.8515625" defaultRowHeight="12.75"/>
  <cols>
    <col min="1" max="1" width="54.140625" style="102" customWidth="1"/>
    <col min="2" max="2" width="80.00390625" style="102" customWidth="1"/>
    <col min="3" max="3" width="22.7109375" style="102" customWidth="1"/>
    <col min="4" max="4" width="10.28125" style="197" customWidth="1"/>
    <col min="5" max="5" width="11.7109375" style="197" customWidth="1"/>
    <col min="6" max="6" width="14.7109375" style="146" customWidth="1"/>
    <col min="7" max="7" width="10.421875" style="146" customWidth="1"/>
    <col min="8" max="8" width="14.7109375" style="146" customWidth="1"/>
    <col min="9" max="9" width="10.00390625" style="146" customWidth="1"/>
    <col min="10" max="10" width="15.00390625" style="146" customWidth="1"/>
    <col min="11" max="11" width="10.8515625" style="146" customWidth="1"/>
    <col min="12" max="12" width="15.421875" style="146" customWidth="1"/>
    <col min="13" max="16384" width="8.8515625" style="102" customWidth="1"/>
  </cols>
  <sheetData>
    <row r="1" spans="1:12" ht="16.5" thickBot="1">
      <c r="A1" s="198" t="s">
        <v>144</v>
      </c>
      <c r="B1" s="198"/>
      <c r="C1" s="198"/>
      <c r="D1" s="188"/>
      <c r="E1" s="188"/>
      <c r="F1" s="1"/>
      <c r="G1" s="1"/>
      <c r="H1" s="1"/>
      <c r="I1" s="1"/>
      <c r="J1" s="1"/>
      <c r="K1" s="1"/>
      <c r="L1" s="1"/>
    </row>
    <row r="2" spans="1:12" ht="88.5" customHeight="1" thickBot="1">
      <c r="A2" s="75" t="s">
        <v>145</v>
      </c>
      <c r="B2" s="76"/>
      <c r="C2" s="77" t="s">
        <v>48</v>
      </c>
      <c r="D2" s="189" t="s">
        <v>138</v>
      </c>
      <c r="E2" s="190" t="s">
        <v>98</v>
      </c>
      <c r="F2" s="2" t="s">
        <v>81</v>
      </c>
      <c r="G2" s="3" t="s">
        <v>139</v>
      </c>
      <c r="H2" s="4" t="s">
        <v>81</v>
      </c>
      <c r="I2" s="5" t="s">
        <v>140</v>
      </c>
      <c r="J2" s="2" t="s">
        <v>81</v>
      </c>
      <c r="K2" s="3" t="s">
        <v>141</v>
      </c>
      <c r="L2" s="2" t="s">
        <v>81</v>
      </c>
    </row>
    <row r="3" spans="1:12" ht="36.75">
      <c r="A3" s="78" t="s">
        <v>47</v>
      </c>
      <c r="B3" s="79" t="s">
        <v>127</v>
      </c>
      <c r="C3" s="80" t="s">
        <v>109</v>
      </c>
      <c r="D3" s="191">
        <v>25</v>
      </c>
      <c r="E3" s="192"/>
      <c r="F3" s="6"/>
      <c r="G3" s="7">
        <v>20</v>
      </c>
      <c r="H3" s="8"/>
      <c r="I3" s="9">
        <v>15</v>
      </c>
      <c r="J3" s="6"/>
      <c r="K3" s="10">
        <v>13</v>
      </c>
      <c r="L3" s="6"/>
    </row>
    <row r="4" spans="1:12" ht="18.75">
      <c r="A4" s="81" t="s">
        <v>10</v>
      </c>
      <c r="B4" s="82" t="s">
        <v>57</v>
      </c>
      <c r="C4" s="83" t="s">
        <v>49</v>
      </c>
      <c r="D4" s="149">
        <v>2</v>
      </c>
      <c r="E4" s="158">
        <v>16</v>
      </c>
      <c r="F4" s="11">
        <f>D4*E4</f>
        <v>32</v>
      </c>
      <c r="G4" s="12"/>
      <c r="H4" s="13">
        <f>F4</f>
        <v>32</v>
      </c>
      <c r="I4" s="14"/>
      <c r="J4" s="15">
        <f>F4</f>
        <v>32</v>
      </c>
      <c r="K4" s="16"/>
      <c r="L4" s="15">
        <f>H4</f>
        <v>32</v>
      </c>
    </row>
    <row r="5" spans="1:12" ht="18.75">
      <c r="A5" s="84" t="s">
        <v>64</v>
      </c>
      <c r="B5" s="82" t="s">
        <v>12</v>
      </c>
      <c r="C5" s="83" t="s">
        <v>49</v>
      </c>
      <c r="D5" s="149">
        <v>45</v>
      </c>
      <c r="E5" s="158">
        <v>5</v>
      </c>
      <c r="F5" s="11">
        <f>D5*E5</f>
        <v>225</v>
      </c>
      <c r="G5" s="16"/>
      <c r="H5" s="13">
        <f>F5</f>
        <v>225</v>
      </c>
      <c r="I5" s="14"/>
      <c r="J5" s="15">
        <f>F5</f>
        <v>225</v>
      </c>
      <c r="K5" s="16"/>
      <c r="L5" s="15">
        <f>H5</f>
        <v>225</v>
      </c>
    </row>
    <row r="6" spans="1:12" ht="18.75">
      <c r="A6" s="84"/>
      <c r="B6" s="82" t="s">
        <v>110</v>
      </c>
      <c r="C6" s="83" t="s">
        <v>111</v>
      </c>
      <c r="D6" s="149">
        <v>1</v>
      </c>
      <c r="E6" s="158">
        <v>38</v>
      </c>
      <c r="F6" s="11">
        <f>D6*E6</f>
        <v>38</v>
      </c>
      <c r="G6" s="16"/>
      <c r="H6" s="13">
        <f>F6</f>
        <v>38</v>
      </c>
      <c r="I6" s="14"/>
      <c r="J6" s="15">
        <f>F6</f>
        <v>38</v>
      </c>
      <c r="K6" s="16"/>
      <c r="L6" s="15">
        <f>H6</f>
        <v>38</v>
      </c>
    </row>
    <row r="7" spans="1:12" ht="18.75">
      <c r="A7" s="81" t="s">
        <v>11</v>
      </c>
      <c r="B7" s="82" t="s">
        <v>116</v>
      </c>
      <c r="C7" s="83"/>
      <c r="D7" s="149"/>
      <c r="E7" s="158"/>
      <c r="F7" s="11">
        <f>D7*E7</f>
        <v>0</v>
      </c>
      <c r="G7" s="16"/>
      <c r="H7" s="13"/>
      <c r="I7" s="14"/>
      <c r="J7" s="15"/>
      <c r="K7" s="16"/>
      <c r="L7" s="15"/>
    </row>
    <row r="8" spans="1:12" ht="18.75">
      <c r="A8" s="84" t="s">
        <v>105</v>
      </c>
      <c r="B8" s="82"/>
      <c r="C8" s="83"/>
      <c r="D8" s="149"/>
      <c r="E8" s="158"/>
      <c r="F8" s="11"/>
      <c r="G8" s="16"/>
      <c r="H8" s="13"/>
      <c r="I8" s="14"/>
      <c r="J8" s="15"/>
      <c r="K8" s="16"/>
      <c r="L8" s="15"/>
    </row>
    <row r="9" spans="1:12" ht="18.75">
      <c r="A9" s="81" t="s">
        <v>96</v>
      </c>
      <c r="B9" s="82" t="s">
        <v>107</v>
      </c>
      <c r="C9" s="83" t="s">
        <v>131</v>
      </c>
      <c r="D9" s="149">
        <v>3</v>
      </c>
      <c r="E9" s="158">
        <v>0</v>
      </c>
      <c r="F9" s="11">
        <f>D9*E9</f>
        <v>0</v>
      </c>
      <c r="G9" s="16"/>
      <c r="H9" s="13">
        <f>F9</f>
        <v>0</v>
      </c>
      <c r="I9" s="14"/>
      <c r="J9" s="15">
        <f>F9</f>
        <v>0</v>
      </c>
      <c r="K9" s="16"/>
      <c r="L9" s="17">
        <v>0</v>
      </c>
    </row>
    <row r="10" spans="1:12" ht="18.75">
      <c r="A10" s="81" t="s">
        <v>95</v>
      </c>
      <c r="B10" s="82" t="s">
        <v>108</v>
      </c>
      <c r="C10" s="83" t="s">
        <v>132</v>
      </c>
      <c r="D10" s="149">
        <v>3</v>
      </c>
      <c r="E10" s="158">
        <v>0</v>
      </c>
      <c r="F10" s="11">
        <f>D10*E10</f>
        <v>0</v>
      </c>
      <c r="G10" s="16"/>
      <c r="H10" s="13">
        <f>F10</f>
        <v>0</v>
      </c>
      <c r="I10" s="14"/>
      <c r="J10" s="15">
        <f>F10</f>
        <v>0</v>
      </c>
      <c r="K10" s="16"/>
      <c r="L10" s="17">
        <v>0</v>
      </c>
    </row>
    <row r="11" spans="1:12" ht="18.75">
      <c r="A11" s="85" t="s">
        <v>94</v>
      </c>
      <c r="B11" s="86" t="s">
        <v>60</v>
      </c>
      <c r="C11" s="83" t="s">
        <v>133</v>
      </c>
      <c r="D11" s="149">
        <v>5</v>
      </c>
      <c r="E11" s="158">
        <v>0</v>
      </c>
      <c r="F11" s="11">
        <f>D11*E11</f>
        <v>0</v>
      </c>
      <c r="G11" s="16"/>
      <c r="H11" s="13">
        <f>F11</f>
        <v>0</v>
      </c>
      <c r="I11" s="14"/>
      <c r="J11" s="15">
        <f>F11</f>
        <v>0</v>
      </c>
      <c r="K11" s="16"/>
      <c r="L11" s="17">
        <v>0</v>
      </c>
    </row>
    <row r="12" spans="1:12" ht="18.75">
      <c r="A12" s="87" t="s">
        <v>114</v>
      </c>
      <c r="B12" s="86" t="s">
        <v>106</v>
      </c>
      <c r="C12" s="83"/>
      <c r="D12" s="149"/>
      <c r="E12" s="147"/>
      <c r="F12" s="18"/>
      <c r="G12" s="16"/>
      <c r="H12" s="19"/>
      <c r="I12" s="14"/>
      <c r="J12" s="18"/>
      <c r="K12" s="16"/>
      <c r="L12" s="18"/>
    </row>
    <row r="13" spans="1:12" ht="18.75">
      <c r="A13" s="88" t="s">
        <v>115</v>
      </c>
      <c r="B13" s="86" t="s">
        <v>3</v>
      </c>
      <c r="C13" s="83" t="s">
        <v>13</v>
      </c>
      <c r="D13" s="149">
        <v>160</v>
      </c>
      <c r="E13" s="147"/>
      <c r="F13" s="18"/>
      <c r="G13" s="16">
        <f aca="true" t="shared" si="0" ref="G13:G20">D13*0.8</f>
        <v>128</v>
      </c>
      <c r="H13" s="19"/>
      <c r="I13" s="14">
        <f aca="true" t="shared" si="1" ref="I13:I20">D13*0.6</f>
        <v>96</v>
      </c>
      <c r="J13" s="18"/>
      <c r="K13" s="16">
        <f aca="true" t="shared" si="2" ref="K13:K20">D13*0.5</f>
        <v>80</v>
      </c>
      <c r="L13" s="18"/>
    </row>
    <row r="14" spans="1:12" ht="18.75">
      <c r="A14" s="89"/>
      <c r="B14" s="86" t="s">
        <v>5</v>
      </c>
      <c r="C14" s="83" t="s">
        <v>14</v>
      </c>
      <c r="D14" s="149">
        <v>50</v>
      </c>
      <c r="E14" s="147"/>
      <c r="F14" s="18"/>
      <c r="G14" s="16">
        <f t="shared" si="0"/>
        <v>40</v>
      </c>
      <c r="H14" s="19"/>
      <c r="I14" s="14">
        <f t="shared" si="1"/>
        <v>30</v>
      </c>
      <c r="J14" s="18"/>
      <c r="K14" s="16">
        <f t="shared" si="2"/>
        <v>25</v>
      </c>
      <c r="L14" s="18"/>
    </row>
    <row r="15" spans="1:12" ht="18.75">
      <c r="A15" s="89"/>
      <c r="B15" s="86" t="s">
        <v>6</v>
      </c>
      <c r="C15" s="83" t="s">
        <v>15</v>
      </c>
      <c r="D15" s="149">
        <v>110</v>
      </c>
      <c r="E15" s="147"/>
      <c r="F15" s="18"/>
      <c r="G15" s="16">
        <f t="shared" si="0"/>
        <v>88</v>
      </c>
      <c r="H15" s="19"/>
      <c r="I15" s="14">
        <f t="shared" si="1"/>
        <v>66</v>
      </c>
      <c r="J15" s="18"/>
      <c r="K15" s="16">
        <f t="shared" si="2"/>
        <v>55</v>
      </c>
      <c r="L15" s="18"/>
    </row>
    <row r="16" spans="1:12" ht="18.75">
      <c r="A16" s="89"/>
      <c r="B16" s="86" t="s">
        <v>7</v>
      </c>
      <c r="C16" s="83" t="s">
        <v>17</v>
      </c>
      <c r="D16" s="149">
        <v>10</v>
      </c>
      <c r="E16" s="147"/>
      <c r="F16" s="18"/>
      <c r="G16" s="16">
        <f t="shared" si="0"/>
        <v>8</v>
      </c>
      <c r="H16" s="19"/>
      <c r="I16" s="14">
        <f t="shared" si="1"/>
        <v>6</v>
      </c>
      <c r="J16" s="18"/>
      <c r="K16" s="16">
        <f t="shared" si="2"/>
        <v>5</v>
      </c>
      <c r="L16" s="18"/>
    </row>
    <row r="17" spans="1:12" ht="18.75">
      <c r="A17" s="89"/>
      <c r="B17" s="86" t="s">
        <v>8</v>
      </c>
      <c r="C17" s="83" t="s">
        <v>16</v>
      </c>
      <c r="D17" s="149">
        <v>5</v>
      </c>
      <c r="E17" s="147"/>
      <c r="F17" s="18"/>
      <c r="G17" s="16">
        <f t="shared" si="0"/>
        <v>4</v>
      </c>
      <c r="H17" s="19"/>
      <c r="I17" s="14">
        <f t="shared" si="1"/>
        <v>3</v>
      </c>
      <c r="J17" s="18"/>
      <c r="K17" s="16">
        <f t="shared" si="2"/>
        <v>2.5</v>
      </c>
      <c r="L17" s="18"/>
    </row>
    <row r="18" spans="1:12" ht="18.75">
      <c r="A18" s="89"/>
      <c r="B18" s="86" t="s">
        <v>9</v>
      </c>
      <c r="C18" s="83" t="s">
        <v>18</v>
      </c>
      <c r="D18" s="149">
        <v>0.5</v>
      </c>
      <c r="E18" s="147"/>
      <c r="F18" s="18"/>
      <c r="G18" s="16">
        <f t="shared" si="0"/>
        <v>0.4</v>
      </c>
      <c r="H18" s="19"/>
      <c r="I18" s="14">
        <f t="shared" si="1"/>
        <v>0.3</v>
      </c>
      <c r="J18" s="18"/>
      <c r="K18" s="16">
        <f t="shared" si="2"/>
        <v>0.25</v>
      </c>
      <c r="L18" s="18"/>
    </row>
    <row r="19" spans="1:12" ht="18.75">
      <c r="A19" s="89"/>
      <c r="B19" s="90" t="s">
        <v>33</v>
      </c>
      <c r="C19" s="83" t="s">
        <v>59</v>
      </c>
      <c r="D19" s="149">
        <v>1</v>
      </c>
      <c r="E19" s="147"/>
      <c r="F19" s="18"/>
      <c r="G19" s="16">
        <f t="shared" si="0"/>
        <v>0.8</v>
      </c>
      <c r="H19" s="19"/>
      <c r="I19" s="14">
        <f t="shared" si="1"/>
        <v>0.6</v>
      </c>
      <c r="J19" s="18"/>
      <c r="K19" s="16">
        <f t="shared" si="2"/>
        <v>0.5</v>
      </c>
      <c r="L19" s="18"/>
    </row>
    <row r="20" spans="1:12" ht="18.75">
      <c r="A20" s="89"/>
      <c r="B20" s="90" t="s">
        <v>34</v>
      </c>
      <c r="C20" s="83" t="s">
        <v>58</v>
      </c>
      <c r="D20" s="149">
        <v>1.5</v>
      </c>
      <c r="E20" s="147"/>
      <c r="F20" s="18"/>
      <c r="G20" s="16">
        <f t="shared" si="0"/>
        <v>1.2000000000000002</v>
      </c>
      <c r="H20" s="19"/>
      <c r="I20" s="14">
        <f t="shared" si="1"/>
        <v>0.8999999999999999</v>
      </c>
      <c r="J20" s="18"/>
      <c r="K20" s="16">
        <f t="shared" si="2"/>
        <v>0.75</v>
      </c>
      <c r="L20" s="18"/>
    </row>
    <row r="21" spans="1:12" ht="18.75">
      <c r="A21" s="91"/>
      <c r="B21" s="86" t="s">
        <v>84</v>
      </c>
      <c r="C21" s="83" t="s">
        <v>82</v>
      </c>
      <c r="D21" s="159">
        <f>SUM(D13:D20)</f>
        <v>338</v>
      </c>
      <c r="E21" s="160">
        <v>2.3</v>
      </c>
      <c r="F21" s="20">
        <f>D21*E21</f>
        <v>777.4</v>
      </c>
      <c r="G21" s="50">
        <f>SUM(G13:G20)</f>
        <v>270.4</v>
      </c>
      <c r="H21" s="21">
        <f>E21*G21</f>
        <v>621.9199999999998</v>
      </c>
      <c r="I21" s="51">
        <f>SUM(I13:I20)</f>
        <v>202.8</v>
      </c>
      <c r="J21" s="20">
        <f>I21*E21</f>
        <v>466.44</v>
      </c>
      <c r="K21" s="50">
        <f>SUM(K13:K20)</f>
        <v>169</v>
      </c>
      <c r="L21" s="20">
        <f>K21*E21</f>
        <v>388.7</v>
      </c>
    </row>
    <row r="22" spans="1:12" ht="18.75">
      <c r="A22" s="92" t="s">
        <v>83</v>
      </c>
      <c r="B22" s="82" t="s">
        <v>50</v>
      </c>
      <c r="C22" s="83" t="s">
        <v>85</v>
      </c>
      <c r="D22" s="149">
        <v>1</v>
      </c>
      <c r="E22" s="161">
        <v>180</v>
      </c>
      <c r="F22" s="11">
        <f>D22*E22</f>
        <v>180</v>
      </c>
      <c r="G22" s="16"/>
      <c r="H22" s="13">
        <f>F22</f>
        <v>180</v>
      </c>
      <c r="I22" s="14">
        <f>D22*0.6</f>
        <v>0.6</v>
      </c>
      <c r="J22" s="15">
        <f>F22</f>
        <v>180</v>
      </c>
      <c r="K22" s="16">
        <f>F22*0.6</f>
        <v>108</v>
      </c>
      <c r="L22" s="15">
        <f>J22</f>
        <v>180</v>
      </c>
    </row>
    <row r="23" spans="1:12" ht="18.75">
      <c r="A23" s="92" t="s">
        <v>19</v>
      </c>
      <c r="B23" s="82" t="s">
        <v>38</v>
      </c>
      <c r="C23" s="83" t="s">
        <v>85</v>
      </c>
      <c r="D23" s="149">
        <v>2</v>
      </c>
      <c r="E23" s="158">
        <v>45</v>
      </c>
      <c r="F23" s="11">
        <f>E23*D23</f>
        <v>90</v>
      </c>
      <c r="G23" s="16"/>
      <c r="H23" s="22">
        <f>F23</f>
        <v>90</v>
      </c>
      <c r="I23" s="14"/>
      <c r="J23" s="11">
        <f>F23</f>
        <v>90</v>
      </c>
      <c r="K23" s="16"/>
      <c r="L23" s="11">
        <f>H23</f>
        <v>90</v>
      </c>
    </row>
    <row r="24" spans="1:12" ht="34.5">
      <c r="A24" s="92" t="s">
        <v>32</v>
      </c>
      <c r="B24" s="93" t="s">
        <v>112</v>
      </c>
      <c r="C24" s="83" t="s">
        <v>85</v>
      </c>
      <c r="D24" s="149">
        <v>1</v>
      </c>
      <c r="E24" s="158">
        <v>220</v>
      </c>
      <c r="F24" s="11">
        <f>E24*D24</f>
        <v>220</v>
      </c>
      <c r="G24" s="16"/>
      <c r="H24" s="22">
        <f>F24</f>
        <v>220</v>
      </c>
      <c r="I24" s="14"/>
      <c r="J24" s="11">
        <f>F24</f>
        <v>220</v>
      </c>
      <c r="K24" s="16"/>
      <c r="L24" s="11">
        <f>H24</f>
        <v>220</v>
      </c>
    </row>
    <row r="25" spans="1:12" ht="18.75">
      <c r="A25" s="81" t="s">
        <v>87</v>
      </c>
      <c r="B25" s="82" t="s">
        <v>44</v>
      </c>
      <c r="C25" s="83" t="s">
        <v>121</v>
      </c>
      <c r="D25" s="149"/>
      <c r="E25" s="147"/>
      <c r="F25" s="18"/>
      <c r="G25" s="16"/>
      <c r="H25" s="19"/>
      <c r="I25" s="14"/>
      <c r="J25" s="18"/>
      <c r="K25" s="16"/>
      <c r="L25" s="18"/>
    </row>
    <row r="26" spans="1:12" ht="18.75">
      <c r="A26" s="94"/>
      <c r="B26" s="82" t="s">
        <v>117</v>
      </c>
      <c r="C26" s="83" t="s">
        <v>86</v>
      </c>
      <c r="D26" s="149" t="s">
        <v>123</v>
      </c>
      <c r="E26" s="147" t="s">
        <v>124</v>
      </c>
      <c r="F26" s="18"/>
      <c r="G26" s="16"/>
      <c r="H26" s="19"/>
      <c r="I26" s="14"/>
      <c r="J26" s="18"/>
      <c r="K26" s="16"/>
      <c r="L26" s="18"/>
    </row>
    <row r="27" spans="1:12" ht="18.75">
      <c r="A27" s="94"/>
      <c r="B27" s="82"/>
      <c r="C27" s="95" t="s">
        <v>122</v>
      </c>
      <c r="D27" s="149">
        <v>1.1</v>
      </c>
      <c r="E27" s="158">
        <v>500</v>
      </c>
      <c r="F27" s="18"/>
      <c r="G27" s="23">
        <v>90</v>
      </c>
      <c r="H27" s="19"/>
      <c r="I27" s="14"/>
      <c r="J27" s="18"/>
      <c r="K27" s="16">
        <v>80</v>
      </c>
      <c r="L27" s="15">
        <f>E27*D27</f>
        <v>550</v>
      </c>
    </row>
    <row r="28" spans="1:12" ht="18.75">
      <c r="A28" s="96" t="s">
        <v>35</v>
      </c>
      <c r="B28" s="97" t="s">
        <v>128</v>
      </c>
      <c r="C28" s="98" t="s">
        <v>118</v>
      </c>
      <c r="D28" s="162">
        <v>1.25</v>
      </c>
      <c r="E28" s="158">
        <v>500</v>
      </c>
      <c r="F28" s="11"/>
      <c r="G28" s="23">
        <v>90</v>
      </c>
      <c r="H28" s="22">
        <f>F28</f>
        <v>0</v>
      </c>
      <c r="I28" s="24">
        <v>85</v>
      </c>
      <c r="J28" s="11">
        <f>E28*D28</f>
        <v>625</v>
      </c>
      <c r="K28" s="23">
        <v>85</v>
      </c>
      <c r="L28" s="11"/>
    </row>
    <row r="29" spans="1:12" ht="18.75">
      <c r="A29" s="96" t="s">
        <v>36</v>
      </c>
      <c r="B29" s="82" t="s">
        <v>129</v>
      </c>
      <c r="C29" s="98" t="s">
        <v>119</v>
      </c>
      <c r="D29" s="162">
        <v>1.32</v>
      </c>
      <c r="E29" s="158">
        <v>500</v>
      </c>
      <c r="F29" s="11">
        <f>E29*D29</f>
        <v>660</v>
      </c>
      <c r="G29" s="23">
        <v>90</v>
      </c>
      <c r="H29" s="22">
        <f>F29</f>
        <v>660</v>
      </c>
      <c r="I29" s="24">
        <v>85</v>
      </c>
      <c r="J29" s="11"/>
      <c r="K29" s="23">
        <v>85</v>
      </c>
      <c r="L29" s="11"/>
    </row>
    <row r="30" spans="1:12" ht="18.75">
      <c r="A30" s="96" t="s">
        <v>37</v>
      </c>
      <c r="B30" s="82" t="s">
        <v>130</v>
      </c>
      <c r="C30" s="98" t="s">
        <v>120</v>
      </c>
      <c r="D30" s="162">
        <v>1.39</v>
      </c>
      <c r="E30" s="158">
        <v>500</v>
      </c>
      <c r="F30" s="11"/>
      <c r="G30" s="16"/>
      <c r="H30" s="22">
        <f>F30</f>
        <v>0</v>
      </c>
      <c r="I30" s="24">
        <v>85</v>
      </c>
      <c r="J30" s="11"/>
      <c r="K30" s="23">
        <v>85</v>
      </c>
      <c r="L30" s="11"/>
    </row>
    <row r="31" spans="1:12" ht="18.75">
      <c r="A31" s="96" t="s">
        <v>20</v>
      </c>
      <c r="B31" s="82" t="s">
        <v>51</v>
      </c>
      <c r="C31" s="83"/>
      <c r="D31" s="149"/>
      <c r="E31" s="147"/>
      <c r="F31" s="18"/>
      <c r="G31" s="16"/>
      <c r="H31" s="19"/>
      <c r="I31" s="14"/>
      <c r="J31" s="18"/>
      <c r="K31" s="16"/>
      <c r="L31" s="18"/>
    </row>
    <row r="32" spans="1:12" ht="18.75">
      <c r="A32" s="99"/>
      <c r="B32" s="82"/>
      <c r="C32" s="83"/>
      <c r="D32" s="149"/>
      <c r="E32" s="147"/>
      <c r="F32" s="18"/>
      <c r="G32" s="16"/>
      <c r="H32" s="19"/>
      <c r="I32" s="14"/>
      <c r="J32" s="18"/>
      <c r="K32" s="16"/>
      <c r="L32" s="18"/>
    </row>
    <row r="33" spans="1:12" ht="18.75">
      <c r="A33" s="100" t="s">
        <v>65</v>
      </c>
      <c r="B33" s="82" t="s">
        <v>27</v>
      </c>
      <c r="C33" s="83" t="s">
        <v>13</v>
      </c>
      <c r="D33" s="149">
        <v>120</v>
      </c>
      <c r="E33" s="147"/>
      <c r="F33" s="18"/>
      <c r="G33" s="16">
        <f aca="true" t="shared" si="3" ref="G33:G40">D33*0.8</f>
        <v>96</v>
      </c>
      <c r="H33" s="19"/>
      <c r="I33" s="14">
        <f aca="true" t="shared" si="4" ref="I33:I40">D33*0.6</f>
        <v>72</v>
      </c>
      <c r="J33" s="11"/>
      <c r="K33" s="16">
        <f aca="true" t="shared" si="5" ref="K33:K40">D33*0.5</f>
        <v>60</v>
      </c>
      <c r="L33" s="11"/>
    </row>
    <row r="34" spans="1:12" ht="18.75">
      <c r="A34" s="88" t="s">
        <v>115</v>
      </c>
      <c r="B34" s="82" t="s">
        <v>5</v>
      </c>
      <c r="C34" s="83" t="s">
        <v>14</v>
      </c>
      <c r="D34" s="149">
        <v>20</v>
      </c>
      <c r="E34" s="147"/>
      <c r="F34" s="18"/>
      <c r="G34" s="16">
        <f t="shared" si="3"/>
        <v>16</v>
      </c>
      <c r="H34" s="19"/>
      <c r="I34" s="14">
        <f t="shared" si="4"/>
        <v>12</v>
      </c>
      <c r="J34" s="11"/>
      <c r="K34" s="16">
        <f t="shared" si="5"/>
        <v>10</v>
      </c>
      <c r="L34" s="11"/>
    </row>
    <row r="35" spans="1:12" ht="18.75">
      <c r="A35" s="89"/>
      <c r="B35" s="82" t="s">
        <v>6</v>
      </c>
      <c r="C35" s="83" t="s">
        <v>15</v>
      </c>
      <c r="D35" s="149">
        <v>50</v>
      </c>
      <c r="E35" s="147"/>
      <c r="F35" s="18"/>
      <c r="G35" s="16">
        <f t="shared" si="3"/>
        <v>40</v>
      </c>
      <c r="H35" s="19"/>
      <c r="I35" s="14">
        <f t="shared" si="4"/>
        <v>30</v>
      </c>
      <c r="J35" s="11"/>
      <c r="K35" s="16">
        <f t="shared" si="5"/>
        <v>25</v>
      </c>
      <c r="L35" s="11"/>
    </row>
    <row r="36" spans="1:12" ht="18.75">
      <c r="A36" s="89"/>
      <c r="B36" s="82" t="s">
        <v>7</v>
      </c>
      <c r="C36" s="83" t="s">
        <v>17</v>
      </c>
      <c r="D36" s="149">
        <v>10</v>
      </c>
      <c r="E36" s="147"/>
      <c r="F36" s="18"/>
      <c r="G36" s="16">
        <f t="shared" si="3"/>
        <v>8</v>
      </c>
      <c r="H36" s="19"/>
      <c r="I36" s="14">
        <f t="shared" si="4"/>
        <v>6</v>
      </c>
      <c r="J36" s="11"/>
      <c r="K36" s="16">
        <f t="shared" si="5"/>
        <v>5</v>
      </c>
      <c r="L36" s="11"/>
    </row>
    <row r="37" spans="1:12" ht="18.75">
      <c r="A37" s="89"/>
      <c r="B37" s="82" t="s">
        <v>8</v>
      </c>
      <c r="C37" s="83" t="s">
        <v>16</v>
      </c>
      <c r="D37" s="149">
        <v>1.5</v>
      </c>
      <c r="E37" s="147"/>
      <c r="F37" s="18"/>
      <c r="G37" s="16">
        <f t="shared" si="3"/>
        <v>1.2000000000000002</v>
      </c>
      <c r="H37" s="19"/>
      <c r="I37" s="14">
        <f t="shared" si="4"/>
        <v>0.8999999999999999</v>
      </c>
      <c r="J37" s="11"/>
      <c r="K37" s="16">
        <f t="shared" si="5"/>
        <v>0.75</v>
      </c>
      <c r="L37" s="11"/>
    </row>
    <row r="38" spans="1:12" ht="18.75">
      <c r="A38" s="89"/>
      <c r="B38" s="82" t="s">
        <v>9</v>
      </c>
      <c r="C38" s="83" t="s">
        <v>18</v>
      </c>
      <c r="D38" s="149">
        <v>0.5</v>
      </c>
      <c r="E38" s="147"/>
      <c r="F38" s="18"/>
      <c r="G38" s="16">
        <f t="shared" si="3"/>
        <v>0.4</v>
      </c>
      <c r="H38" s="19"/>
      <c r="I38" s="14">
        <f t="shared" si="4"/>
        <v>0.3</v>
      </c>
      <c r="J38" s="11"/>
      <c r="K38" s="16">
        <f t="shared" si="5"/>
        <v>0.25</v>
      </c>
      <c r="L38" s="11"/>
    </row>
    <row r="39" spans="1:12" ht="18.75">
      <c r="A39" s="89"/>
      <c r="B39" s="101" t="s">
        <v>33</v>
      </c>
      <c r="C39" s="83" t="s">
        <v>59</v>
      </c>
      <c r="D39" s="149">
        <v>1</v>
      </c>
      <c r="E39" s="147"/>
      <c r="F39" s="18"/>
      <c r="G39" s="16">
        <f t="shared" si="3"/>
        <v>0.8</v>
      </c>
      <c r="H39" s="19"/>
      <c r="I39" s="14">
        <f t="shared" si="4"/>
        <v>0.6</v>
      </c>
      <c r="J39" s="11"/>
      <c r="K39" s="16">
        <f t="shared" si="5"/>
        <v>0.5</v>
      </c>
      <c r="L39" s="11"/>
    </row>
    <row r="40" spans="1:12" ht="18.75">
      <c r="A40" s="89"/>
      <c r="B40" s="101" t="s">
        <v>34</v>
      </c>
      <c r="C40" s="83" t="s">
        <v>58</v>
      </c>
      <c r="D40" s="149">
        <v>1.5</v>
      </c>
      <c r="E40" s="147"/>
      <c r="F40" s="18"/>
      <c r="G40" s="16">
        <f t="shared" si="3"/>
        <v>1.2000000000000002</v>
      </c>
      <c r="H40" s="19"/>
      <c r="I40" s="14">
        <f t="shared" si="4"/>
        <v>0.8999999999999999</v>
      </c>
      <c r="J40" s="11"/>
      <c r="K40" s="16">
        <f t="shared" si="5"/>
        <v>0.75</v>
      </c>
      <c r="L40" s="11"/>
    </row>
    <row r="41" spans="1:12" ht="18.75">
      <c r="A41" s="91"/>
      <c r="B41" s="101" t="s">
        <v>88</v>
      </c>
      <c r="C41" s="83" t="s">
        <v>82</v>
      </c>
      <c r="D41" s="159">
        <f>SUM(D33:D40)</f>
        <v>204.5</v>
      </c>
      <c r="E41" s="163">
        <v>1.86</v>
      </c>
      <c r="F41" s="20">
        <f>D41*E41</f>
        <v>380.37</v>
      </c>
      <c r="G41" s="50">
        <f>SUM(G33:G40)</f>
        <v>163.6</v>
      </c>
      <c r="H41" s="21">
        <f>G41*E41</f>
        <v>304.296</v>
      </c>
      <c r="I41" s="52">
        <f>SUM(I33:I40)</f>
        <v>122.7</v>
      </c>
      <c r="J41" s="20">
        <f>I41*E41</f>
        <v>228.222</v>
      </c>
      <c r="K41" s="53">
        <f>SUM(K33:K40)</f>
        <v>102.25</v>
      </c>
      <c r="L41" s="20">
        <f>J41</f>
        <v>228.222</v>
      </c>
    </row>
    <row r="42" spans="1:12" ht="18.75">
      <c r="A42" s="91"/>
      <c r="C42" s="103"/>
      <c r="D42" s="164"/>
      <c r="E42" s="165"/>
      <c r="F42" s="18"/>
      <c r="G42" s="25"/>
      <c r="H42" s="19"/>
      <c r="I42" s="26"/>
      <c r="J42" s="18"/>
      <c r="K42" s="25"/>
      <c r="L42" s="18"/>
    </row>
    <row r="43" spans="1:12" ht="18.75">
      <c r="A43" s="87" t="s">
        <v>89</v>
      </c>
      <c r="B43" s="82" t="s">
        <v>27</v>
      </c>
      <c r="C43" s="83" t="s">
        <v>13</v>
      </c>
      <c r="D43" s="150">
        <f aca="true" t="shared" si="6" ref="D43:D50">D33+D13</f>
        <v>280</v>
      </c>
      <c r="E43" s="166">
        <f aca="true" t="shared" si="7" ref="E43:J43">E33+E13</f>
        <v>0</v>
      </c>
      <c r="F43" s="27">
        <f t="shared" si="7"/>
        <v>0</v>
      </c>
      <c r="G43" s="28">
        <f aca="true" t="shared" si="8" ref="G43:G50">G33+G13</f>
        <v>224</v>
      </c>
      <c r="H43" s="29">
        <f t="shared" si="7"/>
        <v>0</v>
      </c>
      <c r="I43" s="30">
        <f t="shared" si="7"/>
        <v>168</v>
      </c>
      <c r="J43" s="27">
        <f t="shared" si="7"/>
        <v>0</v>
      </c>
      <c r="K43" s="28">
        <f aca="true" t="shared" si="9" ref="K43:L50">K33+K13</f>
        <v>140</v>
      </c>
      <c r="L43" s="27">
        <f t="shared" si="9"/>
        <v>0</v>
      </c>
    </row>
    <row r="44" spans="1:12" ht="18.75">
      <c r="A44" s="88" t="s">
        <v>52</v>
      </c>
      <c r="B44" s="82" t="s">
        <v>5</v>
      </c>
      <c r="C44" s="83" t="s">
        <v>14</v>
      </c>
      <c r="D44" s="150">
        <f t="shared" si="6"/>
        <v>70</v>
      </c>
      <c r="E44" s="166">
        <f aca="true" t="shared" si="10" ref="E44:J50">E34+E14</f>
        <v>0</v>
      </c>
      <c r="F44" s="27">
        <f t="shared" si="10"/>
        <v>0</v>
      </c>
      <c r="G44" s="28">
        <f t="shared" si="8"/>
        <v>56</v>
      </c>
      <c r="H44" s="29">
        <f t="shared" si="10"/>
        <v>0</v>
      </c>
      <c r="I44" s="30">
        <f t="shared" si="10"/>
        <v>42</v>
      </c>
      <c r="J44" s="27">
        <f t="shared" si="10"/>
        <v>0</v>
      </c>
      <c r="K44" s="28">
        <f t="shared" si="9"/>
        <v>35</v>
      </c>
      <c r="L44" s="27">
        <f t="shared" si="9"/>
        <v>0</v>
      </c>
    </row>
    <row r="45" spans="1:12" ht="18.75">
      <c r="A45" s="88" t="s">
        <v>53</v>
      </c>
      <c r="B45" s="82" t="s">
        <v>6</v>
      </c>
      <c r="C45" s="83" t="s">
        <v>15</v>
      </c>
      <c r="D45" s="150">
        <f t="shared" si="6"/>
        <v>160</v>
      </c>
      <c r="E45" s="166">
        <f t="shared" si="10"/>
        <v>0</v>
      </c>
      <c r="F45" s="27">
        <f t="shared" si="10"/>
        <v>0</v>
      </c>
      <c r="G45" s="28">
        <f t="shared" si="8"/>
        <v>128</v>
      </c>
      <c r="H45" s="29">
        <f t="shared" si="10"/>
        <v>0</v>
      </c>
      <c r="I45" s="30">
        <f t="shared" si="10"/>
        <v>96</v>
      </c>
      <c r="J45" s="27">
        <f t="shared" si="10"/>
        <v>0</v>
      </c>
      <c r="K45" s="28">
        <f t="shared" si="9"/>
        <v>80</v>
      </c>
      <c r="L45" s="27">
        <f t="shared" si="9"/>
        <v>0</v>
      </c>
    </row>
    <row r="46" spans="1:12" ht="18.75">
      <c r="A46" s="88" t="s">
        <v>61</v>
      </c>
      <c r="B46" s="82" t="s">
        <v>7</v>
      </c>
      <c r="C46" s="83" t="s">
        <v>17</v>
      </c>
      <c r="D46" s="150">
        <f t="shared" si="6"/>
        <v>20</v>
      </c>
      <c r="E46" s="166">
        <f t="shared" si="10"/>
        <v>0</v>
      </c>
      <c r="F46" s="27">
        <f t="shared" si="10"/>
        <v>0</v>
      </c>
      <c r="G46" s="28">
        <f t="shared" si="8"/>
        <v>16</v>
      </c>
      <c r="H46" s="29">
        <f t="shared" si="10"/>
        <v>0</v>
      </c>
      <c r="I46" s="30">
        <f t="shared" si="10"/>
        <v>12</v>
      </c>
      <c r="J46" s="27">
        <f t="shared" si="10"/>
        <v>0</v>
      </c>
      <c r="K46" s="28">
        <f t="shared" si="9"/>
        <v>10</v>
      </c>
      <c r="L46" s="27">
        <f t="shared" si="9"/>
        <v>0</v>
      </c>
    </row>
    <row r="47" spans="1:12" ht="18.75">
      <c r="A47" s="88" t="s">
        <v>62</v>
      </c>
      <c r="B47" s="82" t="s">
        <v>8</v>
      </c>
      <c r="C47" s="83" t="s">
        <v>16</v>
      </c>
      <c r="D47" s="150">
        <f t="shared" si="6"/>
        <v>6.5</v>
      </c>
      <c r="E47" s="166">
        <f t="shared" si="10"/>
        <v>0</v>
      </c>
      <c r="F47" s="27">
        <f t="shared" si="10"/>
        <v>0</v>
      </c>
      <c r="G47" s="28">
        <f t="shared" si="8"/>
        <v>5.2</v>
      </c>
      <c r="H47" s="29">
        <f t="shared" si="10"/>
        <v>0</v>
      </c>
      <c r="I47" s="30">
        <f t="shared" si="10"/>
        <v>3.9</v>
      </c>
      <c r="J47" s="27">
        <f t="shared" si="10"/>
        <v>0</v>
      </c>
      <c r="K47" s="28">
        <f t="shared" si="9"/>
        <v>3.25</v>
      </c>
      <c r="L47" s="27">
        <f t="shared" si="9"/>
        <v>0</v>
      </c>
    </row>
    <row r="48" spans="1:12" ht="18.75">
      <c r="A48" s="104"/>
      <c r="B48" s="82" t="s">
        <v>9</v>
      </c>
      <c r="C48" s="83" t="s">
        <v>18</v>
      </c>
      <c r="D48" s="150">
        <f t="shared" si="6"/>
        <v>1</v>
      </c>
      <c r="E48" s="166">
        <f t="shared" si="10"/>
        <v>0</v>
      </c>
      <c r="F48" s="27">
        <f t="shared" si="10"/>
        <v>0</v>
      </c>
      <c r="G48" s="28">
        <f t="shared" si="8"/>
        <v>0.8</v>
      </c>
      <c r="H48" s="29">
        <f t="shared" si="10"/>
        <v>0</v>
      </c>
      <c r="I48" s="30">
        <f t="shared" si="10"/>
        <v>0.6</v>
      </c>
      <c r="J48" s="27">
        <f t="shared" si="10"/>
        <v>0</v>
      </c>
      <c r="K48" s="28">
        <f t="shared" si="9"/>
        <v>0.5</v>
      </c>
      <c r="L48" s="27">
        <f t="shared" si="9"/>
        <v>0</v>
      </c>
    </row>
    <row r="49" spans="1:12" ht="18.75">
      <c r="A49" s="89"/>
      <c r="B49" s="101" t="s">
        <v>33</v>
      </c>
      <c r="C49" s="83" t="s">
        <v>59</v>
      </c>
      <c r="D49" s="150">
        <f t="shared" si="6"/>
        <v>2</v>
      </c>
      <c r="E49" s="166">
        <f t="shared" si="10"/>
        <v>0</v>
      </c>
      <c r="F49" s="27">
        <f t="shared" si="10"/>
        <v>0</v>
      </c>
      <c r="G49" s="28">
        <f t="shared" si="8"/>
        <v>1.6</v>
      </c>
      <c r="H49" s="29">
        <f t="shared" si="10"/>
        <v>0</v>
      </c>
      <c r="I49" s="30">
        <f t="shared" si="10"/>
        <v>1.2</v>
      </c>
      <c r="J49" s="27">
        <f t="shared" si="10"/>
        <v>0</v>
      </c>
      <c r="K49" s="28">
        <f t="shared" si="9"/>
        <v>1</v>
      </c>
      <c r="L49" s="27">
        <f t="shared" si="9"/>
        <v>0</v>
      </c>
    </row>
    <row r="50" spans="1:12" ht="18.75">
      <c r="A50" s="89"/>
      <c r="B50" s="101" t="s">
        <v>34</v>
      </c>
      <c r="C50" s="83" t="s">
        <v>58</v>
      </c>
      <c r="D50" s="150">
        <f t="shared" si="6"/>
        <v>3</v>
      </c>
      <c r="E50" s="166">
        <f t="shared" si="10"/>
        <v>0</v>
      </c>
      <c r="F50" s="27">
        <f t="shared" si="10"/>
        <v>0</v>
      </c>
      <c r="G50" s="28">
        <f t="shared" si="8"/>
        <v>2.4000000000000004</v>
      </c>
      <c r="H50" s="29">
        <f t="shared" si="10"/>
        <v>0</v>
      </c>
      <c r="I50" s="30">
        <f t="shared" si="10"/>
        <v>1.7999999999999998</v>
      </c>
      <c r="J50" s="27">
        <f t="shared" si="10"/>
        <v>0</v>
      </c>
      <c r="K50" s="28">
        <f t="shared" si="9"/>
        <v>1.5</v>
      </c>
      <c r="L50" s="27">
        <f t="shared" si="9"/>
        <v>0</v>
      </c>
    </row>
    <row r="51" spans="1:12" ht="18.75">
      <c r="A51" s="89"/>
      <c r="B51" s="90"/>
      <c r="C51" s="103"/>
      <c r="D51" s="151">
        <f aca="true" t="shared" si="11" ref="D51:I51">SUM(D43:D50)</f>
        <v>542.5</v>
      </c>
      <c r="E51" s="167">
        <f t="shared" si="11"/>
        <v>0</v>
      </c>
      <c r="F51" s="54">
        <f t="shared" si="11"/>
        <v>0</v>
      </c>
      <c r="G51" s="55">
        <f t="shared" si="11"/>
        <v>434</v>
      </c>
      <c r="H51" s="56">
        <f t="shared" si="11"/>
        <v>0</v>
      </c>
      <c r="I51" s="57">
        <f t="shared" si="11"/>
        <v>325.5</v>
      </c>
      <c r="J51" s="54"/>
      <c r="K51" s="55">
        <f>SUM(K43:K50)</f>
        <v>271.25</v>
      </c>
      <c r="L51" s="54"/>
    </row>
    <row r="52" spans="1:12" ht="18.75">
      <c r="A52" s="91"/>
      <c r="B52" s="105"/>
      <c r="C52" s="106"/>
      <c r="D52" s="149"/>
      <c r="E52" s="165"/>
      <c r="F52" s="18"/>
      <c r="G52" s="25"/>
      <c r="H52" s="19"/>
      <c r="I52" s="26"/>
      <c r="J52" s="18"/>
      <c r="K52" s="25"/>
      <c r="L52" s="18"/>
    </row>
    <row r="53" spans="1:12" ht="18.75">
      <c r="A53" s="92" t="s">
        <v>21</v>
      </c>
      <c r="B53" s="101" t="s">
        <v>54</v>
      </c>
      <c r="C53" s="103"/>
      <c r="D53" s="149"/>
      <c r="E53" s="147"/>
      <c r="F53" s="18"/>
      <c r="G53" s="16"/>
      <c r="H53" s="19"/>
      <c r="I53" s="14"/>
      <c r="J53" s="18"/>
      <c r="K53" s="16"/>
      <c r="L53" s="18"/>
    </row>
    <row r="54" spans="1:12" ht="18.75">
      <c r="A54" s="107" t="s">
        <v>0</v>
      </c>
      <c r="B54" s="82" t="s">
        <v>45</v>
      </c>
      <c r="C54" s="83" t="s">
        <v>49</v>
      </c>
      <c r="D54" s="149">
        <v>2</v>
      </c>
      <c r="E54" s="158">
        <v>15</v>
      </c>
      <c r="F54" s="15">
        <f>E54*D54</f>
        <v>30</v>
      </c>
      <c r="G54" s="16"/>
      <c r="H54" s="13">
        <f>F54</f>
        <v>30</v>
      </c>
      <c r="I54" s="14"/>
      <c r="J54" s="15">
        <f>F54</f>
        <v>30</v>
      </c>
      <c r="K54" s="16"/>
      <c r="L54" s="15">
        <f>H54</f>
        <v>30</v>
      </c>
    </row>
    <row r="55" spans="1:12" ht="18.75">
      <c r="A55" s="108" t="s">
        <v>66</v>
      </c>
      <c r="B55" s="82" t="s">
        <v>39</v>
      </c>
      <c r="C55" s="83" t="s">
        <v>49</v>
      </c>
      <c r="D55" s="149">
        <v>2</v>
      </c>
      <c r="E55" s="168">
        <v>18</v>
      </c>
      <c r="F55" s="15">
        <f>E55*D55</f>
        <v>36</v>
      </c>
      <c r="G55" s="25"/>
      <c r="H55" s="13">
        <f>F55</f>
        <v>36</v>
      </c>
      <c r="I55" s="26"/>
      <c r="J55" s="15">
        <f>F55</f>
        <v>36</v>
      </c>
      <c r="K55" s="25"/>
      <c r="L55" s="15">
        <f>H55</f>
        <v>36</v>
      </c>
    </row>
    <row r="56" spans="1:12" ht="18.75">
      <c r="A56" s="107" t="s">
        <v>2</v>
      </c>
      <c r="B56" s="82" t="s">
        <v>40</v>
      </c>
      <c r="C56" s="83" t="s">
        <v>49</v>
      </c>
      <c r="D56" s="149">
        <v>1</v>
      </c>
      <c r="E56" s="158">
        <v>17</v>
      </c>
      <c r="F56" s="15">
        <f>E56*D56</f>
        <v>17</v>
      </c>
      <c r="G56" s="16"/>
      <c r="H56" s="13">
        <f>F56</f>
        <v>17</v>
      </c>
      <c r="I56" s="14"/>
      <c r="J56" s="15">
        <f>F56</f>
        <v>17</v>
      </c>
      <c r="K56" s="16"/>
      <c r="L56" s="15">
        <f>H56</f>
        <v>17</v>
      </c>
    </row>
    <row r="57" spans="1:12" ht="18.75">
      <c r="A57" s="92" t="s">
        <v>90</v>
      </c>
      <c r="B57" s="101"/>
      <c r="C57" s="83"/>
      <c r="D57" s="149"/>
      <c r="E57" s="148"/>
      <c r="F57" s="18"/>
      <c r="G57" s="16"/>
      <c r="H57" s="19"/>
      <c r="I57" s="14"/>
      <c r="J57" s="18"/>
      <c r="K57" s="16"/>
      <c r="L57" s="18"/>
    </row>
    <row r="58" spans="1:12" ht="18.75">
      <c r="A58" s="92" t="s">
        <v>92</v>
      </c>
      <c r="B58" s="101"/>
      <c r="C58" s="83" t="s">
        <v>92</v>
      </c>
      <c r="D58" s="149">
        <v>1</v>
      </c>
      <c r="E58" s="158">
        <v>75</v>
      </c>
      <c r="F58" s="11">
        <f>E58*D58</f>
        <v>75</v>
      </c>
      <c r="G58" s="16"/>
      <c r="H58" s="13">
        <f>E58</f>
        <v>75</v>
      </c>
      <c r="I58" s="14"/>
      <c r="J58" s="11">
        <f>F58</f>
        <v>75</v>
      </c>
      <c r="K58" s="16"/>
      <c r="L58" s="11">
        <f>H58</f>
        <v>75</v>
      </c>
    </row>
    <row r="59" spans="1:12" ht="18.75">
      <c r="A59" s="92" t="s">
        <v>4</v>
      </c>
      <c r="B59" s="82" t="s">
        <v>91</v>
      </c>
      <c r="C59" s="83" t="s">
        <v>63</v>
      </c>
      <c r="D59" s="169">
        <v>5</v>
      </c>
      <c r="E59" s="158">
        <v>120</v>
      </c>
      <c r="F59" s="11">
        <f>E59*D59</f>
        <v>600</v>
      </c>
      <c r="G59" s="16"/>
      <c r="H59" s="31">
        <f>F59</f>
        <v>600</v>
      </c>
      <c r="I59" s="14"/>
      <c r="J59" s="15">
        <f>F59</f>
        <v>600</v>
      </c>
      <c r="K59" s="16"/>
      <c r="L59" s="17"/>
    </row>
    <row r="60" spans="1:12" ht="18.75">
      <c r="A60" s="92"/>
      <c r="B60" s="82"/>
      <c r="C60" s="83"/>
      <c r="D60" s="149"/>
      <c r="E60" s="147"/>
      <c r="F60" s="18"/>
      <c r="G60" s="16"/>
      <c r="H60" s="19"/>
      <c r="I60" s="14"/>
      <c r="J60" s="18"/>
      <c r="K60" s="16"/>
      <c r="L60" s="18"/>
    </row>
    <row r="61" spans="1:12" ht="18.75">
      <c r="A61" s="92" t="s">
        <v>22</v>
      </c>
      <c r="B61" s="82" t="s">
        <v>134</v>
      </c>
      <c r="C61" s="83"/>
      <c r="D61" s="149"/>
      <c r="E61" s="147"/>
      <c r="F61" s="18"/>
      <c r="G61" s="16"/>
      <c r="H61" s="19"/>
      <c r="I61" s="14"/>
      <c r="J61" s="18"/>
      <c r="K61" s="16"/>
      <c r="L61" s="18"/>
    </row>
    <row r="62" spans="1:12" ht="18.75">
      <c r="A62" s="92"/>
      <c r="B62" s="82" t="s">
        <v>42</v>
      </c>
      <c r="C62" s="83" t="s">
        <v>46</v>
      </c>
      <c r="D62" s="170"/>
      <c r="E62" s="161"/>
      <c r="F62" s="18">
        <f>E62*D62</f>
        <v>0</v>
      </c>
      <c r="G62" s="16"/>
      <c r="H62" s="19">
        <f>F62</f>
        <v>0</v>
      </c>
      <c r="I62" s="14"/>
      <c r="J62" s="18">
        <f>F62</f>
        <v>0</v>
      </c>
      <c r="K62" s="16"/>
      <c r="L62" s="18">
        <f>F62</f>
        <v>0</v>
      </c>
    </row>
    <row r="63" spans="1:12" ht="18.75">
      <c r="A63" s="94"/>
      <c r="B63" s="82" t="s">
        <v>23</v>
      </c>
      <c r="C63" s="83" t="s">
        <v>49</v>
      </c>
      <c r="D63" s="170"/>
      <c r="E63" s="171"/>
      <c r="F63" s="18">
        <f>E63*D63</f>
        <v>0</v>
      </c>
      <c r="G63" s="32"/>
      <c r="H63" s="19">
        <f>F63</f>
        <v>0</v>
      </c>
      <c r="I63" s="33"/>
      <c r="J63" s="18">
        <f>F63</f>
        <v>0</v>
      </c>
      <c r="K63" s="32"/>
      <c r="L63" s="18">
        <f>F63</f>
        <v>0</v>
      </c>
    </row>
    <row r="64" spans="1:12" ht="18.75">
      <c r="A64" s="92"/>
      <c r="B64" s="82" t="s">
        <v>41</v>
      </c>
      <c r="C64" s="83" t="s">
        <v>49</v>
      </c>
      <c r="D64" s="172"/>
      <c r="E64" s="171"/>
      <c r="F64" s="18">
        <f>E64*D64</f>
        <v>0</v>
      </c>
      <c r="G64" s="32"/>
      <c r="H64" s="19">
        <f>F64</f>
        <v>0</v>
      </c>
      <c r="I64" s="33"/>
      <c r="J64" s="18">
        <f>F64</f>
        <v>0</v>
      </c>
      <c r="K64" s="32"/>
      <c r="L64" s="18">
        <f>F64</f>
        <v>0</v>
      </c>
    </row>
    <row r="65" spans="1:12" ht="18.75">
      <c r="A65" s="92"/>
      <c r="B65" s="82"/>
      <c r="C65" s="83"/>
      <c r="D65" s="154"/>
      <c r="E65" s="152"/>
      <c r="F65" s="34"/>
      <c r="G65" s="32"/>
      <c r="H65" s="35"/>
      <c r="I65" s="33"/>
      <c r="J65" s="34"/>
      <c r="K65" s="32"/>
      <c r="L65" s="34"/>
    </row>
    <row r="66" spans="1:12" ht="18.75">
      <c r="A66" s="92" t="s">
        <v>24</v>
      </c>
      <c r="B66" s="82"/>
      <c r="C66" s="83" t="s">
        <v>99</v>
      </c>
      <c r="D66" s="173">
        <v>1</v>
      </c>
      <c r="E66" s="174">
        <v>155</v>
      </c>
      <c r="F66" s="36">
        <f>E66/10</f>
        <v>15.5</v>
      </c>
      <c r="G66" s="37"/>
      <c r="H66" s="38">
        <f>F66</f>
        <v>15.5</v>
      </c>
      <c r="I66" s="39"/>
      <c r="J66" s="36">
        <f>F66</f>
        <v>15.5</v>
      </c>
      <c r="K66" s="37"/>
      <c r="L66" s="36">
        <f>F66</f>
        <v>15.5</v>
      </c>
    </row>
    <row r="67" spans="1:12" ht="18.75">
      <c r="A67" s="81" t="s">
        <v>25</v>
      </c>
      <c r="B67" s="82" t="s">
        <v>55</v>
      </c>
      <c r="C67" s="83"/>
      <c r="D67" s="175"/>
      <c r="E67" s="153"/>
      <c r="F67" s="40"/>
      <c r="G67" s="37"/>
      <c r="H67" s="41"/>
      <c r="I67" s="39"/>
      <c r="J67" s="40"/>
      <c r="K67" s="37"/>
      <c r="L67" s="40"/>
    </row>
    <row r="68" spans="1:12" ht="18.75">
      <c r="A68" s="81"/>
      <c r="B68" s="82" t="s">
        <v>26</v>
      </c>
      <c r="C68" s="83"/>
      <c r="D68" s="175"/>
      <c r="E68" s="153"/>
      <c r="F68" s="40"/>
      <c r="G68" s="37"/>
      <c r="H68" s="41"/>
      <c r="I68" s="39"/>
      <c r="J68" s="40"/>
      <c r="K68" s="37"/>
      <c r="L68" s="40"/>
    </row>
    <row r="69" spans="1:12" ht="18.75">
      <c r="A69" s="81"/>
      <c r="B69" s="82" t="s">
        <v>56</v>
      </c>
      <c r="C69" s="83"/>
      <c r="D69" s="175"/>
      <c r="E69" s="153"/>
      <c r="F69" s="40"/>
      <c r="G69" s="37"/>
      <c r="H69" s="41"/>
      <c r="I69" s="39"/>
      <c r="J69" s="40"/>
      <c r="K69" s="37"/>
      <c r="L69" s="40"/>
    </row>
    <row r="70" spans="1:12" ht="18.75">
      <c r="A70" s="92" t="s">
        <v>1</v>
      </c>
      <c r="B70" s="101" t="s">
        <v>43</v>
      </c>
      <c r="C70" s="109" t="s">
        <v>28</v>
      </c>
      <c r="D70" s="154">
        <f>D3</f>
        <v>25</v>
      </c>
      <c r="E70" s="176"/>
      <c r="F70" s="34"/>
      <c r="G70" s="42">
        <f>G3</f>
        <v>20</v>
      </c>
      <c r="H70" s="35"/>
      <c r="I70" s="43">
        <f>I3</f>
        <v>15</v>
      </c>
      <c r="J70" s="34"/>
      <c r="K70" s="42">
        <f>K3</f>
        <v>13</v>
      </c>
      <c r="L70" s="34"/>
    </row>
    <row r="71" spans="1:12" ht="18.75">
      <c r="A71" s="92" t="s">
        <v>29</v>
      </c>
      <c r="B71" s="101" t="s">
        <v>93</v>
      </c>
      <c r="C71" s="110"/>
      <c r="D71" s="154"/>
      <c r="E71" s="152"/>
      <c r="F71" s="34"/>
      <c r="G71" s="32"/>
      <c r="H71" s="35"/>
      <c r="I71" s="33"/>
      <c r="J71" s="34"/>
      <c r="K71" s="32"/>
      <c r="L71" s="34"/>
    </row>
    <row r="72" spans="1:12" ht="18.75">
      <c r="A72" s="92"/>
      <c r="B72" s="101" t="s">
        <v>74</v>
      </c>
      <c r="C72" s="110"/>
      <c r="D72" s="154"/>
      <c r="E72" s="152"/>
      <c r="F72" s="34"/>
      <c r="G72" s="32"/>
      <c r="H72" s="35"/>
      <c r="I72" s="33"/>
      <c r="J72" s="34"/>
      <c r="K72" s="32"/>
      <c r="L72" s="34"/>
    </row>
    <row r="73" spans="1:12" ht="18.75">
      <c r="A73" s="92"/>
      <c r="B73" s="101" t="s">
        <v>75</v>
      </c>
      <c r="C73" s="110"/>
      <c r="D73" s="154"/>
      <c r="E73" s="152"/>
      <c r="F73" s="34"/>
      <c r="G73" s="32"/>
      <c r="H73" s="35"/>
      <c r="I73" s="33"/>
      <c r="J73" s="34"/>
      <c r="K73" s="32"/>
      <c r="L73" s="34"/>
    </row>
    <row r="74" spans="1:12" ht="18.75">
      <c r="A74" s="92"/>
      <c r="B74" s="101" t="s">
        <v>76</v>
      </c>
      <c r="C74" s="110"/>
      <c r="D74" s="154"/>
      <c r="E74" s="152"/>
      <c r="F74" s="34"/>
      <c r="G74" s="32"/>
      <c r="H74" s="35"/>
      <c r="I74" s="33"/>
      <c r="J74" s="34"/>
      <c r="K74" s="32"/>
      <c r="L74" s="34"/>
    </row>
    <row r="75" spans="1:12" ht="18.75">
      <c r="A75" s="92"/>
      <c r="B75" s="101" t="s">
        <v>67</v>
      </c>
      <c r="C75" s="110"/>
      <c r="D75" s="154"/>
      <c r="E75" s="152"/>
      <c r="F75" s="34"/>
      <c r="G75" s="32"/>
      <c r="H75" s="35"/>
      <c r="I75" s="33"/>
      <c r="J75" s="34"/>
      <c r="K75" s="32"/>
      <c r="L75" s="34"/>
    </row>
    <row r="76" spans="1:12" ht="18.75">
      <c r="A76" s="92"/>
      <c r="B76" s="111" t="s">
        <v>126</v>
      </c>
      <c r="C76" s="110" t="s">
        <v>81</v>
      </c>
      <c r="D76" s="154">
        <v>1</v>
      </c>
      <c r="E76" s="174">
        <v>675</v>
      </c>
      <c r="F76" s="44">
        <f>D76*E76</f>
        <v>675</v>
      </c>
      <c r="G76" s="32"/>
      <c r="H76" s="38">
        <f>F76</f>
        <v>675</v>
      </c>
      <c r="I76" s="33"/>
      <c r="J76" s="36">
        <f>0.8*F76</f>
        <v>540</v>
      </c>
      <c r="K76" s="32"/>
      <c r="L76" s="36">
        <f>0.75*E76</f>
        <v>506.25</v>
      </c>
    </row>
    <row r="77" spans="1:12" ht="18.75">
      <c r="A77" s="92"/>
      <c r="B77" s="101" t="s">
        <v>31</v>
      </c>
      <c r="C77" s="110" t="s">
        <v>97</v>
      </c>
      <c r="D77" s="154">
        <v>1</v>
      </c>
      <c r="E77" s="174">
        <v>4</v>
      </c>
      <c r="F77" s="44">
        <f>E77*D70</f>
        <v>100</v>
      </c>
      <c r="G77" s="32"/>
      <c r="H77" s="45">
        <f>E77*G70</f>
        <v>80</v>
      </c>
      <c r="I77" s="33"/>
      <c r="J77" s="44">
        <f>E77*I70</f>
        <v>60</v>
      </c>
      <c r="K77" s="32"/>
      <c r="L77" s="44">
        <f>E77*K70</f>
        <v>52</v>
      </c>
    </row>
    <row r="78" spans="1:12" ht="18.75">
      <c r="A78" s="92"/>
      <c r="B78" s="101" t="s">
        <v>125</v>
      </c>
      <c r="C78" s="110" t="s">
        <v>97</v>
      </c>
      <c r="D78" s="154">
        <v>1</v>
      </c>
      <c r="E78" s="174">
        <v>2</v>
      </c>
      <c r="F78" s="44">
        <f>E78*D70</f>
        <v>50</v>
      </c>
      <c r="G78" s="32"/>
      <c r="H78" s="45">
        <f>E78*G70</f>
        <v>40</v>
      </c>
      <c r="I78" s="33"/>
      <c r="J78" s="44">
        <f>E78*I70</f>
        <v>30</v>
      </c>
      <c r="K78" s="32"/>
      <c r="L78" s="44">
        <f>E78*K70</f>
        <v>26</v>
      </c>
    </row>
    <row r="79" spans="1:12" ht="18.75">
      <c r="A79" s="92"/>
      <c r="B79" s="101" t="s">
        <v>30</v>
      </c>
      <c r="C79" s="110" t="s">
        <v>97</v>
      </c>
      <c r="D79" s="154">
        <v>1</v>
      </c>
      <c r="E79" s="174">
        <v>2</v>
      </c>
      <c r="F79" s="44">
        <f>E79*D70</f>
        <v>50</v>
      </c>
      <c r="G79" s="32"/>
      <c r="H79" s="45">
        <f>E79*G70</f>
        <v>40</v>
      </c>
      <c r="I79" s="33"/>
      <c r="J79" s="44">
        <f>E79*I70</f>
        <v>30</v>
      </c>
      <c r="K79" s="32"/>
      <c r="L79" s="44">
        <f>E79*K70</f>
        <v>26</v>
      </c>
    </row>
    <row r="80" spans="1:12" ht="19.5" thickBot="1">
      <c r="A80" s="99"/>
      <c r="B80" s="112" t="s">
        <v>68</v>
      </c>
      <c r="C80" s="113"/>
      <c r="D80" s="177"/>
      <c r="E80" s="155"/>
      <c r="F80" s="46"/>
      <c r="G80" s="47"/>
      <c r="H80" s="48"/>
      <c r="I80" s="49"/>
      <c r="J80" s="46"/>
      <c r="K80" s="47"/>
      <c r="L80" s="46"/>
    </row>
    <row r="81" spans="1:12" ht="25.5">
      <c r="A81" s="114" t="s">
        <v>80</v>
      </c>
      <c r="B81" s="115"/>
      <c r="C81" s="116" t="s">
        <v>81</v>
      </c>
      <c r="D81" s="178"/>
      <c r="E81" s="179"/>
      <c r="F81" s="58">
        <f>SUM(F4:F80)</f>
        <v>4251.27</v>
      </c>
      <c r="G81" s="59"/>
      <c r="H81" s="60">
        <f>SUM(H4:H80)</f>
        <v>3979.716</v>
      </c>
      <c r="I81" s="61"/>
      <c r="J81" s="58">
        <f>SUM(J4:J80)</f>
        <v>3538.1620000000003</v>
      </c>
      <c r="K81" s="59"/>
      <c r="L81" s="58">
        <f>SUM(L4:L80)</f>
        <v>2735.672</v>
      </c>
    </row>
    <row r="82" spans="1:12" ht="25.5">
      <c r="A82" s="92" t="s">
        <v>1</v>
      </c>
      <c r="B82" s="101"/>
      <c r="C82" s="117" t="s">
        <v>142</v>
      </c>
      <c r="D82" s="180"/>
      <c r="E82" s="181"/>
      <c r="F82" s="62">
        <v>25</v>
      </c>
      <c r="G82" s="63"/>
      <c r="H82" s="64">
        <f>G3</f>
        <v>20</v>
      </c>
      <c r="I82" s="65"/>
      <c r="J82" s="62">
        <f>I3</f>
        <v>15</v>
      </c>
      <c r="K82" s="63"/>
      <c r="L82" s="62">
        <f>K3</f>
        <v>13</v>
      </c>
    </row>
    <row r="83" spans="1:12" ht="25.5">
      <c r="A83" s="92" t="s">
        <v>79</v>
      </c>
      <c r="B83" s="101" t="s">
        <v>113</v>
      </c>
      <c r="C83" s="117" t="s">
        <v>97</v>
      </c>
      <c r="D83" s="180"/>
      <c r="E83" s="182"/>
      <c r="F83" s="66">
        <f>F81/F82</f>
        <v>170.0508</v>
      </c>
      <c r="G83" s="67"/>
      <c r="H83" s="68">
        <f>H81/H82</f>
        <v>198.98579999999998</v>
      </c>
      <c r="I83" s="69"/>
      <c r="J83" s="66">
        <f>J81/J82</f>
        <v>235.8774666666667</v>
      </c>
      <c r="K83" s="67"/>
      <c r="L83" s="66">
        <f>L81/L82</f>
        <v>210.4363076923077</v>
      </c>
    </row>
    <row r="84" spans="1:12" s="187" customFormat="1" ht="12.75" customHeight="1" thickBot="1">
      <c r="A84" s="118"/>
      <c r="B84" s="119"/>
      <c r="C84" s="120"/>
      <c r="D84" s="183"/>
      <c r="E84" s="184"/>
      <c r="F84" s="71"/>
      <c r="G84" s="70"/>
      <c r="H84" s="72"/>
      <c r="I84" s="73"/>
      <c r="J84" s="71"/>
      <c r="K84" s="74"/>
      <c r="L84" s="71"/>
    </row>
    <row r="85" spans="1:12" ht="18.75">
      <c r="A85" s="121" t="s">
        <v>69</v>
      </c>
      <c r="B85" s="115"/>
      <c r="C85" s="115"/>
      <c r="D85" s="185" t="s">
        <v>71</v>
      </c>
      <c r="E85" s="156" t="s">
        <v>72</v>
      </c>
      <c r="F85" s="128" t="s">
        <v>136</v>
      </c>
      <c r="G85" s="128"/>
      <c r="H85" s="128" t="s">
        <v>135</v>
      </c>
      <c r="I85" s="128"/>
      <c r="J85" s="128"/>
      <c r="K85" s="128"/>
      <c r="L85" s="129"/>
    </row>
    <row r="86" spans="1:12" ht="25.5">
      <c r="A86" s="92"/>
      <c r="B86" s="82" t="s">
        <v>100</v>
      </c>
      <c r="C86" s="101"/>
      <c r="D86" s="186">
        <v>250</v>
      </c>
      <c r="E86" s="157">
        <v>5</v>
      </c>
      <c r="F86" s="130">
        <v>120</v>
      </c>
      <c r="G86" s="131"/>
      <c r="H86" s="131">
        <f>(F86*E86)*D86</f>
        <v>150000</v>
      </c>
      <c r="I86" s="132"/>
      <c r="J86" s="132"/>
      <c r="K86" s="132"/>
      <c r="L86" s="133"/>
    </row>
    <row r="87" spans="1:12" ht="27" thickBot="1">
      <c r="A87" s="122"/>
      <c r="B87" s="123" t="s">
        <v>73</v>
      </c>
      <c r="C87" s="123"/>
      <c r="D87" s="193"/>
      <c r="E87" s="193"/>
      <c r="F87" s="134">
        <f>(H86/F82)/1000</f>
        <v>6</v>
      </c>
      <c r="G87" s="135"/>
      <c r="H87" s="136">
        <f>(H86/H82)/1000</f>
        <v>7.5</v>
      </c>
      <c r="I87" s="135"/>
      <c r="J87" s="134">
        <f>(H86/J82)/1000</f>
        <v>10</v>
      </c>
      <c r="K87" s="135"/>
      <c r="L87" s="137">
        <f>(H86/L82)/1000</f>
        <v>11.538461538461538</v>
      </c>
    </row>
    <row r="88" spans="1:12" ht="25.5">
      <c r="A88" s="124" t="s">
        <v>70</v>
      </c>
      <c r="B88" s="105" t="s">
        <v>77</v>
      </c>
      <c r="C88" s="125" t="s">
        <v>137</v>
      </c>
      <c r="D88" s="194"/>
      <c r="E88" s="195"/>
      <c r="F88" s="139">
        <f>(F82*1000)/225</f>
        <v>111.11111111111111</v>
      </c>
      <c r="G88" s="140"/>
      <c r="H88" s="139">
        <f>(H82*1000)/225</f>
        <v>88.88888888888889</v>
      </c>
      <c r="I88" s="138"/>
      <c r="J88" s="139">
        <f>(J82*1000)/225</f>
        <v>66.66666666666667</v>
      </c>
      <c r="K88" s="140"/>
      <c r="L88" s="139">
        <f>(L82*1000)/225</f>
        <v>57.77777777777778</v>
      </c>
    </row>
    <row r="89" spans="1:12" ht="27" thickBot="1">
      <c r="A89" s="122"/>
      <c r="B89" s="123" t="s">
        <v>78</v>
      </c>
      <c r="C89" s="126" t="s">
        <v>143</v>
      </c>
      <c r="D89" s="196"/>
      <c r="E89" s="193"/>
      <c r="F89" s="141">
        <f>F88*F87</f>
        <v>666.6666666666667</v>
      </c>
      <c r="G89" s="142"/>
      <c r="H89" s="143">
        <f>H88*H87</f>
        <v>666.6666666666666</v>
      </c>
      <c r="I89" s="144"/>
      <c r="J89" s="145">
        <f>J88*J87</f>
        <v>666.6666666666667</v>
      </c>
      <c r="K89" s="142"/>
      <c r="L89" s="145">
        <f>L88*L87</f>
        <v>666.6666666666666</v>
      </c>
    </row>
    <row r="90" ht="15.75">
      <c r="A90" s="127" t="s">
        <v>104</v>
      </c>
    </row>
    <row r="91" ht="15.75">
      <c r="A91" s="127" t="s">
        <v>103</v>
      </c>
    </row>
    <row r="92" ht="15.75">
      <c r="A92" s="127" t="s">
        <v>102</v>
      </c>
    </row>
    <row r="93" ht="15.75">
      <c r="A93" s="127" t="s">
        <v>101</v>
      </c>
    </row>
  </sheetData>
  <sheetProtection selectLockedCells="1"/>
  <mergeCells count="1">
    <mergeCell ref="A1:C1"/>
  </mergeCells>
  <printOptions horizontalCentered="1"/>
  <pageMargins left="0.75" right="0.75" top="0.98" bottom="0.98" header="0.51" footer="0.51"/>
  <pageSetup fitToHeight="2" fitToWidth="1" orientation="landscape" paperSize="9" scale="4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David Coddington</Manager>
  <Company>HSR Seeds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Coddington</dc:creator>
  <cp:keywords/>
  <dc:description/>
  <cp:lastModifiedBy>Microsoft Office User</cp:lastModifiedBy>
  <cp:lastPrinted>2021-08-30T21:35:58Z</cp:lastPrinted>
  <dcterms:created xsi:type="dcterms:W3CDTF">2001-09-17T05:02:36Z</dcterms:created>
  <dcterms:modified xsi:type="dcterms:W3CDTF">2023-07-25T02:32:17Z</dcterms:modified>
  <cp:category/>
  <cp:version/>
  <cp:contentType/>
  <cp:contentStatus/>
</cp:coreProperties>
</file>